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hidePivotFieldList="1" defaultThemeVersion="124226"/>
  <bookViews>
    <workbookView xWindow="-120" yWindow="-120" windowWidth="20730" windowHeight="11310"/>
  </bookViews>
  <sheets>
    <sheet name="Mitsubishi Electric Árlista2022" sheetId="10" r:id="rId1"/>
    <sheet name="Data" sheetId="11" state="hidden" r:id="rId2"/>
  </sheets>
  <definedNames>
    <definedName name="_xlnm._FilterDatabase" localSheetId="0" hidden="1">'Mitsubishi Electric Árlista2022'!$A$2:$H$95</definedName>
    <definedName name="_xlnm.Print_Titles" localSheetId="0">'Mitsubishi Electric Árlista2022'!$2:$2</definedName>
    <definedName name="_xlnm.Print_Area" localSheetId="0">'Mitsubishi Electric Árlista2022'!$A$2:$H$97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2"/>
  <c r="H46" i="10" l="1"/>
  <c r="E46"/>
  <c r="G46" s="1"/>
  <c r="A97"/>
  <c r="G2"/>
  <c r="H2"/>
  <c r="H83"/>
  <c r="H86"/>
  <c r="H87"/>
  <c r="H88"/>
  <c r="H89"/>
  <c r="H79"/>
  <c r="H74"/>
  <c r="H60"/>
  <c r="H62"/>
  <c r="H63"/>
  <c r="H67"/>
  <c r="H68"/>
  <c r="H69"/>
  <c r="H70"/>
  <c r="H43"/>
  <c r="H44"/>
  <c r="H45"/>
  <c r="H47"/>
  <c r="H49"/>
  <c r="H50"/>
  <c r="H52"/>
  <c r="H53"/>
  <c r="H54"/>
  <c r="H55"/>
  <c r="H56"/>
  <c r="H57"/>
  <c r="H9"/>
  <c r="H10"/>
  <c r="H11"/>
  <c r="H12"/>
  <c r="H13"/>
  <c r="H14"/>
  <c r="H15"/>
  <c r="H16"/>
  <c r="H17"/>
  <c r="H19"/>
  <c r="H20"/>
  <c r="H23"/>
  <c r="H24"/>
  <c r="H26"/>
  <c r="H27"/>
  <c r="H28"/>
  <c r="H29"/>
  <c r="H30"/>
  <c r="H31"/>
  <c r="H32"/>
  <c r="H33"/>
  <c r="H34"/>
  <c r="H36"/>
  <c r="H37"/>
  <c r="H38"/>
  <c r="H39"/>
  <c r="H40"/>
  <c r="A95"/>
  <c r="A93"/>
  <c r="E83"/>
  <c r="F83" s="1"/>
  <c r="E84"/>
  <c r="E85"/>
  <c r="G85" s="1"/>
  <c r="H85" s="1"/>
  <c r="E86"/>
  <c r="F86" s="1"/>
  <c r="E87"/>
  <c r="E88"/>
  <c r="E89"/>
  <c r="E90"/>
  <c r="E91"/>
  <c r="F91" s="1"/>
  <c r="E92"/>
  <c r="G92" s="1"/>
  <c r="H92" s="1"/>
  <c r="E82"/>
  <c r="G82" s="1"/>
  <c r="E77"/>
  <c r="E78"/>
  <c r="H78"/>
  <c r="E79"/>
  <c r="G79" s="1"/>
  <c r="E80"/>
  <c r="F80" s="1"/>
  <c r="E76"/>
  <c r="G76" s="1"/>
  <c r="H76"/>
  <c r="E73"/>
  <c r="F73" s="1"/>
  <c r="E74"/>
  <c r="F74" s="1"/>
  <c r="E72"/>
  <c r="F72" s="1"/>
  <c r="E60"/>
  <c r="G60" s="1"/>
  <c r="E61"/>
  <c r="F61" s="1"/>
  <c r="E62"/>
  <c r="E63"/>
  <c r="E64"/>
  <c r="E65"/>
  <c r="H65"/>
  <c r="E66"/>
  <c r="G66" s="1"/>
  <c r="H66" s="1"/>
  <c r="E67"/>
  <c r="G67" s="1"/>
  <c r="E68"/>
  <c r="G68" s="1"/>
  <c r="E69"/>
  <c r="F69" s="1"/>
  <c r="E70"/>
  <c r="G70" s="1"/>
  <c r="E59"/>
  <c r="F59" s="1"/>
  <c r="E43"/>
  <c r="G43" s="1"/>
  <c r="E44"/>
  <c r="G44" s="1"/>
  <c r="E45"/>
  <c r="G45" s="1"/>
  <c r="E47"/>
  <c r="G47" s="1"/>
  <c r="E48"/>
  <c r="F48" s="1"/>
  <c r="E49"/>
  <c r="G49" s="1"/>
  <c r="E50"/>
  <c r="F50" s="1"/>
  <c r="E51"/>
  <c r="G51" s="1"/>
  <c r="E52"/>
  <c r="F52" s="1"/>
  <c r="E53"/>
  <c r="E54"/>
  <c r="F54" s="1"/>
  <c r="E55"/>
  <c r="E56"/>
  <c r="F56" s="1"/>
  <c r="E57"/>
  <c r="G57" s="1"/>
  <c r="E42"/>
  <c r="E5"/>
  <c r="G5" s="1"/>
  <c r="H5" s="1"/>
  <c r="E6"/>
  <c r="G6" s="1"/>
  <c r="H6" s="1"/>
  <c r="E7"/>
  <c r="E8"/>
  <c r="G8" s="1"/>
  <c r="H8" s="1"/>
  <c r="E9"/>
  <c r="F9" s="1"/>
  <c r="E10"/>
  <c r="F10" s="1"/>
  <c r="E11"/>
  <c r="E12"/>
  <c r="G12" s="1"/>
  <c r="E13"/>
  <c r="G13" s="1"/>
  <c r="E14"/>
  <c r="G14" s="1"/>
  <c r="E15"/>
  <c r="F15" s="1"/>
  <c r="E16"/>
  <c r="F16" s="1"/>
  <c r="E17"/>
  <c r="E18"/>
  <c r="F18" s="1"/>
  <c r="E19"/>
  <c r="F19" s="1"/>
  <c r="E20"/>
  <c r="E21"/>
  <c r="E22"/>
  <c r="E23"/>
  <c r="G23" s="1"/>
  <c r="E24"/>
  <c r="F24" s="1"/>
  <c r="E25"/>
  <c r="F25" s="1"/>
  <c r="E26"/>
  <c r="G26" s="1"/>
  <c r="E27"/>
  <c r="E28"/>
  <c r="G28" s="1"/>
  <c r="E29"/>
  <c r="E30"/>
  <c r="F30" s="1"/>
  <c r="E31"/>
  <c r="E32"/>
  <c r="F32" s="1"/>
  <c r="E33"/>
  <c r="F33" s="1"/>
  <c r="E34"/>
  <c r="E35"/>
  <c r="E36"/>
  <c r="F36" s="1"/>
  <c r="E37"/>
  <c r="G37" s="1"/>
  <c r="E38"/>
  <c r="F38" s="1"/>
  <c r="E39"/>
  <c r="F39" s="1"/>
  <c r="E40"/>
  <c r="F2"/>
  <c r="E2"/>
  <c r="E4"/>
  <c r="D93"/>
  <c r="H82"/>
  <c r="H51"/>
  <c r="H80"/>
  <c r="H25"/>
  <c r="H59"/>
  <c r="F46" l="1"/>
  <c r="G59"/>
  <c r="G80"/>
  <c r="F88"/>
  <c r="G88"/>
  <c r="F47"/>
  <c r="F51"/>
  <c r="F37"/>
  <c r="F70"/>
  <c r="F45"/>
  <c r="F8"/>
  <c r="F76"/>
  <c r="F57"/>
  <c r="G35"/>
  <c r="H35" s="1"/>
  <c r="F35"/>
  <c r="F7"/>
  <c r="F67"/>
  <c r="F28"/>
  <c r="G16"/>
  <c r="F87"/>
  <c r="G24"/>
  <c r="G40"/>
  <c r="G36"/>
  <c r="G4"/>
  <c r="H4" s="1"/>
  <c r="G21"/>
  <c r="H21" s="1"/>
  <c r="G27"/>
  <c r="G83"/>
  <c r="F6"/>
  <c r="F21"/>
  <c r="F13"/>
  <c r="G73"/>
  <c r="H73" s="1"/>
  <c r="G7"/>
  <c r="H7" s="1"/>
  <c r="G87"/>
  <c r="G91"/>
  <c r="H91" s="1"/>
  <c r="G69"/>
  <c r="G19"/>
  <c r="G55"/>
  <c r="F66"/>
  <c r="G39"/>
  <c r="G30"/>
  <c r="G29"/>
  <c r="G48"/>
  <c r="H48" s="1"/>
  <c r="F31"/>
  <c r="G15"/>
  <c r="F79"/>
  <c r="F27"/>
  <c r="F65"/>
  <c r="F42"/>
  <c r="G64"/>
  <c r="H64" s="1"/>
  <c r="F64"/>
  <c r="G61"/>
  <c r="H61" s="1"/>
  <c r="G65"/>
  <c r="F20"/>
  <c r="F44"/>
  <c r="F5"/>
  <c r="G11"/>
  <c r="F26"/>
  <c r="F14"/>
  <c r="F84"/>
  <c r="F68"/>
  <c r="F49"/>
  <c r="F17"/>
  <c r="G72"/>
  <c r="H72" s="1"/>
  <c r="G42"/>
  <c r="H42" s="1"/>
  <c r="F55"/>
  <c r="F4"/>
  <c r="G31"/>
  <c r="G50"/>
  <c r="F40"/>
  <c r="G20"/>
  <c r="G9"/>
  <c r="F43"/>
  <c r="F23"/>
  <c r="F11"/>
  <c r="G17"/>
  <c r="G52"/>
  <c r="G34"/>
  <c r="F34"/>
  <c r="G18"/>
  <c r="H18" s="1"/>
  <c r="G10"/>
  <c r="G54"/>
  <c r="G62"/>
  <c r="F62"/>
  <c r="F90"/>
  <c r="G90"/>
  <c r="H90" s="1"/>
  <c r="G86"/>
  <c r="G33"/>
  <c r="G25"/>
  <c r="F12"/>
  <c r="G56"/>
  <c r="F78"/>
  <c r="G78"/>
  <c r="F89"/>
  <c r="G89"/>
  <c r="F85"/>
  <c r="G38"/>
  <c r="F22"/>
  <c r="G22"/>
  <c r="H22" s="1"/>
  <c r="G53"/>
  <c r="F53"/>
  <c r="G74"/>
  <c r="F77"/>
  <c r="G77"/>
  <c r="H77" s="1"/>
  <c r="F92"/>
  <c r="G32"/>
  <c r="F29"/>
  <c r="F63"/>
  <c r="G63"/>
  <c r="F60"/>
  <c r="F82"/>
  <c r="G84"/>
  <c r="H84" s="1"/>
  <c r="H93" l="1"/>
  <c r="H95" s="1"/>
  <c r="H94" s="1"/>
</calcChain>
</file>

<file path=xl/sharedStrings.xml><?xml version="1.0" encoding="utf-8"?>
<sst xmlns="http://schemas.openxmlformats.org/spreadsheetml/2006/main" count="731" uniqueCount="183">
  <si>
    <t>MLZ-KP25VF</t>
  </si>
  <si>
    <t>MLZ-KP35VF</t>
  </si>
  <si>
    <t>MLZ-KP50VF</t>
  </si>
  <si>
    <t>MLP-444W</t>
  </si>
  <si>
    <t>SLP-2FA</t>
  </si>
  <si>
    <t>M-Széria - Beltéri egységek</t>
  </si>
  <si>
    <t>M-Széria - Kültéri egységek</t>
  </si>
  <si>
    <t>MUZ-LN50VGHZ</t>
  </si>
  <si>
    <t>MUZ-AP50VG</t>
  </si>
  <si>
    <t>S-Széria - Beltéri egységek</t>
  </si>
  <si>
    <t>S-Széria - Kültéri egységek</t>
  </si>
  <si>
    <t>SLP-2FALM</t>
  </si>
  <si>
    <t>Mitsubishi Electric Wifi adapter</t>
  </si>
  <si>
    <t>Mitsubishi Electric magyar menüs LCD kijelzős fali vezetékes szabályozó</t>
  </si>
  <si>
    <t>Mitsubishi Electric dekorációs panel 600x600-as raszterbe illő kazettás beltéri egységhez, infrás távirányítóval és jelfogadóval</t>
  </si>
  <si>
    <t>SUZ-M25VA</t>
  </si>
  <si>
    <t>SUZ-M35VA</t>
  </si>
  <si>
    <t>SUZ-M50VA</t>
  </si>
  <si>
    <t>SUZ-M60VA</t>
  </si>
  <si>
    <t>SUZ-M71VA</t>
  </si>
  <si>
    <t>Mitsubishi Electric dekorációs panel 600x600-as raszterbe illő kazettás beltéri egységhez</t>
  </si>
  <si>
    <t>MSZ-LN25VG2W</t>
  </si>
  <si>
    <t>MSZ-LN25VG2V</t>
  </si>
  <si>
    <t>MSZ-LN25VG2B</t>
  </si>
  <si>
    <t>MSZ-LN35VG2W</t>
  </si>
  <si>
    <t>MSZ-LN35VG2V</t>
  </si>
  <si>
    <t>MSZ-LN35VG2B</t>
  </si>
  <si>
    <t>MSZ-LN50VG2W</t>
  </si>
  <si>
    <t>MSZ-LN50VG2V</t>
  </si>
  <si>
    <t>MSZ-LN50VG2B</t>
  </si>
  <si>
    <t>MSZ-LN60VG2W</t>
  </si>
  <si>
    <t>MSZ-LN60VG2V</t>
  </si>
  <si>
    <t>MSZ-LN60VG2B</t>
  </si>
  <si>
    <t>MUZ-LN25VG2</t>
  </si>
  <si>
    <t>MUZ-LN35VG2</t>
  </si>
  <si>
    <t>MUZ-LN50VG2</t>
  </si>
  <si>
    <t>MUZ-LN60VG2</t>
  </si>
  <si>
    <t>MSZ-AP25VGK</t>
  </si>
  <si>
    <t>MSZ-AP35VGK</t>
  </si>
  <si>
    <t>MSZ-AP42VGK</t>
  </si>
  <si>
    <t>MSZ-AP50VGK</t>
  </si>
  <si>
    <t>MSZ-AP60VGK</t>
  </si>
  <si>
    <t>MSZ-AP71VGK</t>
  </si>
  <si>
    <t>MSZ-EF25VGKW</t>
  </si>
  <si>
    <t>MSZ-EF25VGKS</t>
  </si>
  <si>
    <t>MSZ-EF25VGKB</t>
  </si>
  <si>
    <t>MSZ-EF35VGKW</t>
  </si>
  <si>
    <t>MSZ-EF35VGKS</t>
  </si>
  <si>
    <t>MSZ-EF35VGKB</t>
  </si>
  <si>
    <t>MSZ-EF50VGKW</t>
  </si>
  <si>
    <t>MSZ-EF50VGKS</t>
  </si>
  <si>
    <t>MSZ-EF50VGKB</t>
  </si>
  <si>
    <t>MUZ-EF25VG-E1</t>
  </si>
  <si>
    <t>MUZ-EF35VG-E1</t>
  </si>
  <si>
    <t>MUZ-EF50VG-E1</t>
  </si>
  <si>
    <t>MSZ-HR25VF-E1</t>
  </si>
  <si>
    <t>MSZ-HR35VF-E1</t>
  </si>
  <si>
    <t>MSZ-HR50VF-E1</t>
  </si>
  <si>
    <t>MSY-TP35VF-E1</t>
  </si>
  <si>
    <t>MSY-TP50VF-E1</t>
  </si>
  <si>
    <t>MUY-TP35VF-E1</t>
  </si>
  <si>
    <t>MUY-TP50VF-E1</t>
  </si>
  <si>
    <t>Multisplit széria</t>
  </si>
  <si>
    <t xml:space="preserve"> </t>
  </si>
  <si>
    <t>MXZ-2F42VF3-E1</t>
  </si>
  <si>
    <t>MXZ-2F53VF3-E1</t>
  </si>
  <si>
    <t>MXZ-3F54VF3-E1</t>
  </si>
  <si>
    <t>MXZ-3F68VF3-E1</t>
  </si>
  <si>
    <t>MXZ-4F72VF3-E1</t>
  </si>
  <si>
    <t>MXZ-4F80VF3-E1</t>
  </si>
  <si>
    <t>MXZ-2F53VFHZ-E1</t>
  </si>
  <si>
    <t>MXZ-4F83VFHZ-E1</t>
  </si>
  <si>
    <t>Mitsubishi Electric R32 Split kültéri egység, 1 fázisú kivitel. Névleges hűtési teljesítmény: 2,5 kW</t>
  </si>
  <si>
    <t>Mitsubishi Electric R32 Split kültéri egység, 1 fázisú kivitel. Névleges hűtési teljesítmény: 3,5 kW</t>
  </si>
  <si>
    <t>Mitsubishi Electric R32 Split kültéri egység, 1 fázisú kivitel. Névleges hűtési teljesítmény: 5,0 kW</t>
  </si>
  <si>
    <t>Mitsubishi Electric R32 Split kültéri egység, 1 fázisú kivitel. Névleges hűtési teljesítmény: 6,1 kW</t>
  </si>
  <si>
    <t>Mitsubishi Electric R32 Split kültéri egység, 1 fázisú kivitel. Névleges hűtési teljesítmény: 4,2 kW</t>
  </si>
  <si>
    <t>Mitsubishi Electric R32 Split kültéri egység, 1 fázisú kivitel. Névleges hűtési teljesítmény: 7,1 kW</t>
  </si>
  <si>
    <t>Mitsubishi Electric R32 Split kültéri egység, 1 fázisú kivitel. Névleges hűtési teljesítmény: 6,0 kW</t>
  </si>
  <si>
    <t>Mitsubishi Electric R32 csak hűtő Split -25°C külső hőmérsékletig hűtős kivitel, 1 fázisú kivitel. Névleges hűtési teljesítmény: 3,5 kW</t>
  </si>
  <si>
    <t>Mitsubishi Electric R32 csak hűtő Split -25°C külső hőmérsékletig hűtős kivitel, 1 fázisú kivitel. Névleges hűtési teljesítmény: 5,0 kW</t>
  </si>
  <si>
    <t>Mitsubishi Electric R32 hőszivattyús Multisplit kültéri egység, 1 fázisú kivitel. Csatlakoztatható beltéri egységek száma maximum két darab. Névleges hűtőteljesítmény: 4,2 kW, maximális hűtőteljesítmény: 4,4 kW</t>
  </si>
  <si>
    <t>Mitsubishi Electric R32 hőszivattyús Multisplit kültéri egység, 1 fázisú kivitel. Csatlakoztatható beltéri egységek száma maximum két darab. Névleges hűtőteljesítmény: 5,3 kW, maximális hűtőteljesítmény: 5,6 kW</t>
  </si>
  <si>
    <t>Mitsubishi Electric R32 hőszivattyús Multisplit kültéri egység, 1 fázisú kivitel. Csatlakoztatható beltéri egységek száma maximum három darab. Névleges hűtőteljesítmény: 5,4 kW, maximális hűtőteljesítmény: 6,8 kW</t>
  </si>
  <si>
    <t>Mitsubishi Electric R32 hőszivattyús Multisplit kültéri egység, 1 fázisú kivitel. Csatlakoztatható beltéri egységek száma maximum három darab. Névleges hűtőteljesítmény: 6,8 kW, maximális hűtőteljesítmény: 8,4 kW</t>
  </si>
  <si>
    <t>Mitsubishi Electric R32 hőszivattyús Multisplit kültéri egység, 1 fázisú kivitel. Csatlakoztatható beltéri egységek száma maximum négy darab. Névleges hűtőteljesítmény: 7,2 kW, maximális hűtőteljesítmény: 8,8 kW</t>
  </si>
  <si>
    <t>Mitsubishi Electric R32 hőszivattyús Multisplit kültéri egység, 1 fázisú kivitel. Csatlakoztatható beltéri egységek száma maximum négy darab. Névleges hűtőteljesítmény: 8,0 kW, maximális hűtőteljesítmény: 9,0 kW</t>
  </si>
  <si>
    <t>Mitsubishi Electric R32 hőszivattyús Multisplit kültéri egység, 1 fázisú kivitel. Csatlakoztatható beltéri egységek száma maximum öt darab. Névleges hűtőteljesítmény: 10,2 kW, maximális hűtőteljesítmény: 11,0 kW</t>
  </si>
  <si>
    <t>Mitsubishi Electric R32 hőszivattyús Multisplit kültéri egység, 1 fázisú kivitel. Csatlakoztatható beltéri egységek száma maximum hat darab. Névleges hűtőteljesítmény: 12,2 kW, maximális hűtőteljesítmény: 14,0 kW</t>
  </si>
  <si>
    <t>MXZ-4F83VF-E1</t>
  </si>
  <si>
    <t>MXZ-5F102VF-E1</t>
  </si>
  <si>
    <t>MXZ-6F122VF-E1</t>
  </si>
  <si>
    <t>Fénykép</t>
  </si>
  <si>
    <t>Beltéri egység kiegészítők</t>
  </si>
  <si>
    <t>MSZ-LN25VG2R</t>
  </si>
  <si>
    <t>MSZ-LN35VG2R</t>
  </si>
  <si>
    <t>MSZ-LN50VG2R</t>
  </si>
  <si>
    <t>MSZ-LN60VG2R</t>
  </si>
  <si>
    <t>MXZ-2HA40VF-E1</t>
  </si>
  <si>
    <t>MXZ-2HA50VF-E1</t>
  </si>
  <si>
    <t>MXZ-3HA50VF-E1</t>
  </si>
  <si>
    <t>Euró árfolyam
(HUF/EUR)</t>
  </si>
  <si>
    <t>Termék megnevezés</t>
  </si>
  <si>
    <t>Termékleírás</t>
  </si>
  <si>
    <t>Áfa (27%):</t>
  </si>
  <si>
    <t>Kedvezmény a listaárból
(%)</t>
  </si>
  <si>
    <t>Mitsubishi Electric R32 hőszivattyús Komfort Multisplit kültéri egység, 1 fázisú kivitel. Csatlakoztatható beltéri egységek száma maximum két darab. Névleges hűtőteljesítmény: 4,0 kW, maximális hűtőteljesítmény: 4,3 kW</t>
  </si>
  <si>
    <t>Mitsubishi Electric R32 hőszivattyús Komfort Multisplit kültéri egység, 1 fázisú kivitel. Csatlakoztatható beltéri egységek száma maximum két darab. Névleges hűtőteljesítmény: 5,0 kW, maximális hűtőteljesítmény: 5,4 kW</t>
  </si>
  <si>
    <t>Mitsubishi Electric R32 hőszivattyús Komfort Multisplit kültéri egység, 1 fázisú kivitel. Csatlakoztatható beltéri egységek száma maximum három darab. Névleges hűtőteljesítmény: 5,0 kW, maximális hűtőteljesítmény: 6,5 kW</t>
  </si>
  <si>
    <t>Mitsubishi Electric Komfort Split oldalfali beltéri egység, infrás távirányítóval R32 Mono és MXZ-HA sorozatú R32 Multisplit kültéri egységekhez Névleges hűtőteljesítmény: 2,5 kW. Csatlakoztatható Komfort multisplit kültéri egység: MXZ-HA sorozat</t>
  </si>
  <si>
    <t>Mitsubishi Electric Komfort Split oldalfali beltéri egység, infrás távirányítóval R32 Mono és MXZ-3HA50VF R32 Multisplit kültéri egységekhez. Névleges hűtőteljesítmény: 5,0 kW. Csatlakoztatható Komfort multisplit kültéri egység: MXZ-HA sorozat</t>
  </si>
  <si>
    <t>Mitsubishi Electric Komfort Split oldalfali beltéri egység, infrás távirányítóval R32 Mono és MXZ-HA sorozatú R32 Multisplit kültéri egységekhez Névleges hűtőteljesítmény: 3,4 kW. Csatlakoztatható Komfort multisplit kültéri egység: MXZ-HA sorozat</t>
  </si>
  <si>
    <t>Mitsubishi Electric Split Diamond oldalfali beltéri egység, infrás távirányítóval, tiszta fehér színben R32 Mono és R32/R410a Multisplit kültéri egységekhez, beépített Wifi adapterrel. Névleges hűtőteljesítmény: 2,5 kW. Csatlakoztatható split kültéri egység: MUZ-LN25VG2, multisplit kültéri egység: MXZ-F sorozat</t>
  </si>
  <si>
    <t>Viszonteladói kedvezmény (%)</t>
  </si>
  <si>
    <t>Mitsubishi Electric Split Diamond oldalfali beltéri egység, infrás távirányítóval, gyöngyház fehér színben R32 Mono és R32/R410a Multisplit kültéri egységekhez, beépített Wifi adapterrel. Névleges hűtőteljesítmény: 2,5 kW. Csatlakoztatható split kültéri egység: MUZ-LN25VG2, multisplit kültéri egység: MXZ-F sorozat</t>
  </si>
  <si>
    <t>Mitsubishi Electric Split Diamond oldalfali beltéri egység, infrás távirányítóval, onyx rubinvörös színben R32 Mono és R32/R410a Multisplit kültéri egységekhez, beépített Wifi adapterrel. Névleges hűtőteljesítmény: 2,5 kW. Csatlakoztatható split kültéri egység: MUZ-LN25VG2, multisplit kültéri egység: MXZ-F sorozat</t>
  </si>
  <si>
    <t>Mitsubishi Electric Split Diamond oldalfali beltéri egység, infrás távirányítóval, onyx fekete színben R32 Mono és R32/R410a Multisplit kültéri egységekhez, beépített Wifi adapterrel. Névleges hűtőteljesítmény: 2,5 kW. Csatlakoztatható split kültéri egység: MUZ-LN25VG2, multisplit kültéri egység: MXZ-F sorozat</t>
  </si>
  <si>
    <t>Mitsubishi Electric Split Diamond oldalfali beltéri egység, infrás távirányítóval, tiszta fehér színben R32 Mono és R32/R410a Multisplit kültéri egységekhez, beépített Wifi adapterrel. Névleges hűtőteljesítmény: 3,5 kW. Csatlakoztatható split kültéri egység: MUZ-LN35VG2, multisplit kültéri egység: MXZ-F sorozat</t>
  </si>
  <si>
    <t>Mitsubishi Electric Split Diamond oldalfali beltéri egység, infrás távirányítóval, rubinvörös színben R32 Mono és R32/R410a Multisplit kültéri egységekhez, beépített Wifi adapterrel. Névleges hűtőteljesítmény: 3,5 kW. Csatlakoztatható split kültéri egység: MUZ-LN35VG2, multisplit kültéri egység: MXZ-F sorozat</t>
  </si>
  <si>
    <t>Mitsubishi Electric Split Diamond oldalfali beltéri egység, infrás távirányítóval, fekete színben R32 Mono és R32/R410a Multisplit kültéri egységekhez, beépített Wifi adapterrel. Névleges hűtőteljesítmény: 3,5 kW. Csatlakoztatható split kültéri egység: MUZ-LN35VG2, multisplit kültéri egység: MXZ-F sorozat</t>
  </si>
  <si>
    <t>Mitsubishi Electric Split Diamond oldalfali beltéri egység, infrás távirányítóval, gyöngyház fehér színben R32 Mono és R32/R410a Multisplit kültéri egységekhez, beépített Wifi adapterrel. Névleges hűtőteljesítmény: 3,5 kW. Csatlakoztatható split kültéri egység: MUZ-LN35VG2, multisplit kültéri egység: MXZ-F sorozat</t>
  </si>
  <si>
    <t>Mitsubishi Electric Split Diamond oldalfali beltéri egység, infrás távirányítóval, tiszta fehér színben R32 Mono és R32/R410a Multisplit kültéri egységekhez, beépített Wifi adapterrel. Névleges hűtőteljesítmény: 5,0 kW. Csatlakoztatható split kültéri egység: MUZ-LN50VG2, multisplit kültéri egység: MXZ-F sorozat</t>
  </si>
  <si>
    <t>Mitsubishi Electric Split Diamond oldalfali beltéri egység, infrás távirányítóval, gyöngyház fehér színben R32 Mono és R32/R410a Multisplit kültéri egységekhez, beépített Wifi adapterrel. Névleges hűtőteljesítmény: 5,0 kW. Csatlakoztatható split kültéri egység: MUZ-LN50VG2, multisplit kültéri egység: MXZ-F sorozat</t>
  </si>
  <si>
    <t>Mitsubishi Electric Split Diamond oldalfali beltéri egység, infrás távirányítóval, onyx rubinvörös színben R32 Mono és R32/R410a Multisplit kültéri egységekhez, beépített Wifi adapterrel. Névleges hűtőteljesítmény: 5,0 kW. Csatlakoztatható split kültéri egység: MUZ-LN50VG2, multisplit kültéri egység: MXZ-F sorozat</t>
  </si>
  <si>
    <t>Mitsubishi Electric Split Diamond oldalfali beltéri egység, infrás távirányítóval, onyx fekete színben R32 Mono és R32/R410a Multisplit kültéri egységekhez, beépített Wifi adapterrel. Névleges hűtőteljesítmény: 5,0 kW. Csatlakoztatható split kültéri egység: MUZ-LN50VG2, multisplit kültéri egység: MXZ-F sorozat</t>
  </si>
  <si>
    <t>Mitsubishi Electric Split Diamond oldalfali beltéri egység, infrás távirányítóval, tiszta fehér színben R32 Mono és R32/R410a Multisplit kültéri egységekhez, beépített Wifi adapterrel. Névleges hűtőteljesítmény: 6,1 kW. Csatlakoztatható split kültéri egység: MUZ-LN60VG2, multisplit kültéri egység: MXZ-F sorozat</t>
  </si>
  <si>
    <t>Mitsubishi Electric Split Diamond oldalfali beltéri egység, infrás távirányítóval, gyöngyház fehér színben R32 Mono és R32/R410a Multisplit kültéri egységekhez, beépített Wifi adapterrel. Névleges hűtőteljesítmény: 6,1 kW. Csatlakoztatható split kültéri egység: MUZ-LN60VG2, multisplit kültéri egység: MXZ-F sorozat</t>
  </si>
  <si>
    <t>Mitsubishi Electric Split Diamond oldalfali beltéri egység, infrás távirányítóval, onyx rubinvörös színben R32 Mono és R32/R410a Multisplit kültéri egységekhez, beépített Wifi adapterrel. Névleges hűtőteljesítmény: 6,1 kW. Csatlakoztatható split kültéri egység: MUZ-LN60VG2, multisplit kültéri egység: MXZ-F sorozat</t>
  </si>
  <si>
    <t>Mitsubishi Electric Split Diamond oldalfali beltéri egység, infrás távirányítóval, onyx fekete színben R32 Mono és R32/R410a Multisplit kültéri egységekhez, beépített Wifi adapterrel. Névleges hűtőteljesítmény: 6,1 kW. Csatlakoztatható split kültéri egység: MUZ-LN60VG2,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</si>
  <si>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5,0 kW. MUZ-AP50VG,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</si>
  <si>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2,5 kW. Csatlakoztatható split kültéri egység: MUZ-AP25VG-E2,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</si>
  <si>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3,5 kW. Csatlakoztatható split kültéri egység: MUZ-AP35VG-E2,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</si>
  <si>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4,2 kW. Csatlakoztatható split kültéri egység: MUZ-AP42VG-E2,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</si>
  <si>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6,1 kW. Csatlakoztatható split kültéri egység: MUZ-AP60VG-E1, multisplit kültéri egység: MXZ-F sorozat</t>
  </si>
  <si>
    <t>Mitsubishi Electric Split Kompakt oldalfali beltéri egység, infrás távirányítóval, beépített WiFi adapterrel, R32 Mono és R32/R410a Multisplit kültéri egységekhez. Névleges hűtőteljesítmény: 7,1 kW. Csatlakoztatható split kültéri egység: MUZ-AP71VG-E1, multisplit kültéri egység: MXZ-F sorozat</t>
  </si>
  <si>
    <t>Mitsubishi Electric Split Prémium Design oldalfali beltéri egység, infrás távirányítóval, tiszta fehér színben, beépített WiFi adapterrel, R32 Mono és R32/R410a Multisplit kültéri egységekhez. Névleges hűtőteljesítmény: 2,5 kW. Csatlakoztatható split kültéri egység: MUZ-EF25VG-E1, multisplit kültéri egység: MXZ-F sorozat</t>
  </si>
  <si>
    <t>Mitsubishi Electric Split Prémium Design oldalfali beltéri egység, infrás távirányítóval, ezüst színben, beépített WiFi adapterrel, R32 Mono és R32/R410a Multisplit kültéri egységekhez, Névleges hűtőteljesítmény: 2,5 kW. Csatlakoztatható split kültéri egység: MUZ-EF25VG-E1, multisplit kültéri egység: MXZ-F sorozat</t>
  </si>
  <si>
    <t>Mitsubishi Electric Split Prémium Design oldalfali beltéri egység, infrás távirányítóval, fekete színben, beépített WiFi adapterrel, R32 Mono és R32/R410a Multisplit kültéri egységekhez  Névleges hűtőteljesítmény: 2,5 kW. Csatlakoztatható split kültéri egység: MUZ-EF25VG-E1, multisplit kültéri egység: MXZ-F sorozat</t>
  </si>
  <si>
    <t>Mitsubishi Electric Split Prémium Design oldalfali beltéri egység, infrás távirányítóval, tiszta fehér színben, beépített WiFi adapterrel, R32 Mono és R32/R410a Multisplit kültéri egységekhez  Névleges hűtőteljesítmény: 3,5 kW. Csatlakoztatható split kültéri egység: MUZ-EF35VG-E1, multisplit kültéri egység: MXZ-F sorozat</t>
  </si>
  <si>
    <t>Mitsubishi Electric Split Prémium Design oldalfali beltéri egység, infrás távirányítóval, ezüst színben, beépített WiFi adapterrel, R32 Mono és R32/R410a Multisplit kültéri egységekhez  Névleges hűtőteljesítmény: 3,5 kW. Csatlakoztatható split kültéri egység: MUZ-EF35VG-E1, multisplit kültéri egység: MXZ-F sorozat</t>
  </si>
  <si>
    <t>Mitsubishi Electric Split Prémium Design oldalfali beltéri egység, infrás távirányítóval, fekete színben, beépített WiFi adapterrel, R32 Mono és R32/R410a Multisplit kültéri egységekhez  Névleges hűtőteljesítmény: 3,5 kW. Csatlakoztatható split kültéri egység: MUZ-EF35VG-E1, multisplit kültéri egység: MXZ-F sorozat</t>
  </si>
  <si>
    <t>Mitsubishi Electric Split Prémium Design oldalfali beltéri egység, infrás távirányítóval, tiszta fehér színben, beépített WiFi adapterrel, R32 Mono és R32/R410a Multisplit kültéri egységekhez  Névleges hűtőteljesítmény: 5,0 kW. Csatlakoztatható split kültéri egység: MUZ-EF50VG-E1, multisplit kültéri egység: MXZ-F sorozat</t>
  </si>
  <si>
    <t>Mitsubishi Electric Split Prémium Design oldalfali beltéri egység, infrás távirányítóval, ezüst színben, beépített WiFi adapterrel, R32 Mono és R32/R410a Multisplit kültéri egységekhez  Névleges hűtőteljesítmény: 5,0 kW. Csatlakoztatható split kültéri egység: MUZ-EF50VG-E1, multisplit kültéri egység: MXZ-F sorozat</t>
  </si>
  <si>
    <t>Mitsubishi Electric Split Prémium Design oldalfali beltéri egység, infrás távirányítóval, fekete színben, beépített WiFi adapterrel, R32 Mono és R32/R410a Multisplit kültéri egységekhez  Névleges hűtőteljesítmény: 5,0 kW. Csatlakoztatható split kültéri egység: MUZ-EF50VG-E1, multisplit kültéri egység: MXZ-F sorozat</t>
  </si>
  <si>
    <t>Mitsubishi Electric Split vékony légcsatornázható beltéri egység R32/R410a Mono és R32/R410a Multisplit kültéri egységekhez. Névleges hűtőteljesítmény: 2,5 kW. Csatlakoztatható split kültéri egység: SUZ-M25VA, multisplit kültéri egység: MXZ-F sorozat</t>
  </si>
  <si>
    <t>Mitsubishi Electric Split vékony légcsatornázható beltéri egység R32/R410a Mono és R32/R410a Multisplit kültéri egységekhez. Névleges hűtőteljesítmény: 3,5 kW. Csatlakoztatható split kültéri egység: SUZ-M35VA, multisplit kültéri egység: MXZ-F sorozat</t>
  </si>
  <si>
    <t>Mitsubishi Electric Split vékony légcsatornázható beltéri egység R32/R410a Mono és R32/R410a Multisplit kültéri egységekhez. Névleges hűtőteljesítmény: 5,0 kW. Csatlakoztatható split kültéri egység: SUZ-M50VA, multisplit kültéri egység: MXZ-F sorozat</t>
  </si>
  <si>
    <t>Mitsubishi Electric Split vékony légcsatornázható beltéri egység R32/R410a Mono és R32/R410a Multisplit kültéri egységekhez. Névleges hűtőteljesítmény: 6,1 kW. Csatlakoztatható split kültéri egység: SUZ-M60VA, multisplit kültéri egység: MXZ-F sorozat</t>
  </si>
  <si>
    <t>Mitsubishi Electric Split vékony légcsatornázható beltéri egység R32/R410a Mono és R32/R410a Multisplit kültéri egységekhez. Névleges hűtőteljesítmény: 7,1 kW. Csatlakoztatható split kültéri egység: SUZ-M71VA, multisplit kültéri egység: MXZ-F sorozat</t>
  </si>
  <si>
    <t>Mennyi-ség db</t>
  </si>
  <si>
    <t>Mitsubishi Electric Split négy irányban kifúvó 600x600-as raszterbe illő kazettás beltéri egység csak R32/R410a Multisplit kültéri egységekhez. Névleges hűtőteljesítmény: 1,5 kW. A beltéri egység ára a dekorációs panel árát nem tartalmazza. Csatlakoztatható multisplit kültéri egység: MXZ-F sorozat</t>
  </si>
  <si>
    <t>Mitsubishi Electric Split négy irányban kifúvó 600x600 kazettás beltéri egység R410a Mono és R32/R410a Multisplit kültéri egységekhez. Névleges hűtőteljesítmény: 2,5 kW.  A beltéri egység ára a dekorációs panel árát nem tartalmazza. Csatlakoztatható split kültéri egység: SUZ-M25VA, multisplit kültéri egység: MXZ-F sorozat</t>
  </si>
  <si>
    <t>Mitsubishi Electric Split négy irányban kifúvó 600x600-as raszterbe illő kazettás beltéri egység R32/R410a Mono és R32/R410a Multisplit kültéri egységekhez. Névleges hűtőteljesítmény: 3,5 kW.  A beltéri egység ára a dekorációs panel árát nem tartalmazza. Csatlakoztatható split kültéri egység: SUZ-M35VA, multisplit kültéri egység: MXZ-F sorozat</t>
  </si>
  <si>
    <t>Mitsubishi Electric Split négy irányban kifúvó 600x600-as raszterbe illő kazettás beltéri egység R32/R410a Mono és R32/R410a Multisplit kültéri egységekhez. Névleges hűtőteljesítmény: 4,6 kW.  A beltéri egység ára a dekorációs panel árát nem tartalmazza. Csatlakoztatható split kültéri egység: SUZ-M50VA, multisplit kültéri egység: MXZ-F sorozat</t>
  </si>
  <si>
    <t>Mitsubishi Electric Split négy irányban kifúvó 600x600-as raszterbe illő kazettás beltéri egység R32/R410a Mono és R32/R410a Multisplit kültéri egységekhez. Névleges hűtőteljesítmény: 5,7 kW.  A beltéri egység ára a dekorációs panel árát nem tartalmazza. Csatlakoztatható split kültéri egység: SUZ-M60VA, multisplit kültéri egység: MXZ-F sorozat</t>
  </si>
  <si>
    <t>MAC-334IF-E</t>
  </si>
  <si>
    <t>MSZ-AP20VGK</t>
  </si>
  <si>
    <t>Mitsubishi Electric Split Kompakt oldalfali beltéri egység, infrás távirányítóval, beépített WiFi adapterrel, R32 Mono és R32/R410a Multisplit kültéri egységekhez. Névleges hűtőteljesítmény: 2,0 kW. Csatlakoztatható split kültéri egység: MUZ-AP20VG-E2, multisplit kültéri egység: MXZ-F sorozat</t>
  </si>
  <si>
    <t>Mitsubishi Electric R32 Split kültéri egység, 1 fázisú kivitel. Névleges hűtési teljesítmény: 2,0 kW</t>
  </si>
  <si>
    <t>Mitsubishi Electric Split oldalfali beltéri egység, szerver hűtésre, R32 Mono kültéri egységhez. A szükséges PAR-41MAA vezetékes szabályozót és a MAC-334IF-E vezetékes szabályozó adaptert külön kell megrendelni! Névleges hűtőteljesítmény: 3,5 kW. Csatlakoztatható kültéri egység: MUY-TP35VF-E1</t>
  </si>
  <si>
    <t>Mitsubishi Electric Split oldalfali beltéri egység, szerver hűtésre, R32 Mono kültéri egységhez. A szükséges PAR-41MAA vezetékes szabályozót és a MAC-334IF-E vezetékes szabályozó adaptert külön kell megrendelni! Névleges hűtőteljesítmény: 5,0 kW. Csatlakoztatható kültéri egység: MUY-TP50VF-E1</t>
  </si>
  <si>
    <t>PAR-41MAA</t>
  </si>
  <si>
    <t>Mitsubishi Electric vezetékes szabályozó- (PAR-41MAA és PAC-YT52CRA) táv ki/be kapcsoló és üzemjel adó adapter</t>
  </si>
  <si>
    <t>MAC-587IF-E</t>
  </si>
  <si>
    <t>MUZ-AP20VG</t>
  </si>
  <si>
    <t>MUZ-AP25VG</t>
  </si>
  <si>
    <t>MUZ-AP35VG</t>
  </si>
  <si>
    <t>MUZ-AP42VG</t>
  </si>
  <si>
    <t>MUZ-AP60VG</t>
  </si>
  <si>
    <t>MUZ-AP71VG</t>
  </si>
  <si>
    <t>MUZ-LN25VGHZ2</t>
  </si>
  <si>
    <t>MUZ-LN35VGHZ2</t>
  </si>
  <si>
    <t>SLZ-M15FA2</t>
  </si>
  <si>
    <t>SLZ-M25FA2</t>
  </si>
  <si>
    <t>SLZ-M35FA2</t>
  </si>
  <si>
    <t>SLZ-M50FA2</t>
  </si>
  <si>
    <t>SLZ-M60FA2</t>
  </si>
  <si>
    <t>SEZ-M25DA2</t>
  </si>
  <si>
    <t>SEZ-M35DA2</t>
  </si>
  <si>
    <t>SEZ-M50DA2</t>
  </si>
  <si>
    <t>SEZ-M60DA2</t>
  </si>
  <si>
    <t>SEZ-M71DA2</t>
  </si>
  <si>
    <t>Global - Mitsubishi Electric split, multisplit árlista 2022.07.01-től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</si>
</sst>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[$€-2]\ * #,##0.00_-;\-[$€-2]\ * #,##0.00_-;_-[$€-2]\ * &quot;-&quot;??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9"/>
      <color indexed="48"/>
      <name val="Arial"/>
      <family val="2"/>
      <charset val="238"/>
    </font>
    <font>
      <sz val="12"/>
      <color indexed="14"/>
      <name val="Arial"/>
      <family val="2"/>
      <charset val="238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ＭＳ Ｐゴシック"/>
      <family val="3"/>
      <charset val="12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28"/>
      <color theme="1"/>
      <name val="Arial"/>
      <family val="2"/>
    </font>
    <font>
      <b/>
      <sz val="12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41">
    <xf numFmtId="0" fontId="0" fillId="0" borderId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6" borderId="1" applyNumberFormat="0" applyAlignment="0" applyProtection="0"/>
    <xf numFmtId="0" fontId="42" fillId="59" borderId="0" applyNumberFormat="0" applyBorder="0" applyAlignment="0" applyProtection="0"/>
    <xf numFmtId="0" fontId="12" fillId="6" borderId="2" applyNumberFormat="0" applyAlignment="0" applyProtection="0"/>
    <xf numFmtId="0" fontId="43" fillId="61" borderId="30" applyNumberFormat="0" applyAlignment="0" applyProtection="0"/>
    <xf numFmtId="0" fontId="44" fillId="62" borderId="31" applyNumberFormat="0" applyAlignment="0" applyProtection="0"/>
    <xf numFmtId="0" fontId="13" fillId="5" borderId="2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63" borderId="0" applyNumberFormat="0" applyBorder="0" applyAlignment="0" applyProtection="0"/>
    <xf numFmtId="0" fontId="16" fillId="3" borderId="0" applyNumberFormat="0" applyBorder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60" borderId="30" applyNumberFormat="0" applyAlignment="0" applyProtection="0"/>
    <xf numFmtId="0" fontId="51" fillId="0" borderId="35" applyNumberFormat="0" applyFill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2" fillId="65" borderId="0" applyNumberFormat="0" applyBorder="0" applyAlignment="0" applyProtection="0"/>
    <xf numFmtId="0" fontId="40" fillId="0" borderId="0"/>
    <xf numFmtId="0" fontId="34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6" fillId="0" borderId="0"/>
    <xf numFmtId="0" fontId="40" fillId="64" borderId="36" applyNumberFormat="0" applyFont="0" applyAlignment="0" applyProtection="0"/>
    <xf numFmtId="0" fontId="39" fillId="64" borderId="36" applyNumberFormat="0" applyFont="0" applyAlignment="0" applyProtection="0"/>
    <xf numFmtId="0" fontId="1" fillId="7" borderId="7" applyNumberFormat="0" applyFont="0" applyAlignment="0" applyProtection="0"/>
    <xf numFmtId="0" fontId="53" fillId="61" borderId="3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7" fillId="17" borderId="8" applyNumberFormat="0" applyProtection="0">
      <alignment vertical="center"/>
    </xf>
    <xf numFmtId="4" fontId="18" fillId="17" borderId="8" applyNumberFormat="0" applyProtection="0">
      <alignment vertical="center"/>
    </xf>
    <xf numFmtId="4" fontId="19" fillId="17" borderId="8" applyNumberFormat="0" applyProtection="0">
      <alignment horizontal="left" vertical="center" indent="1"/>
    </xf>
    <xf numFmtId="0" fontId="8" fillId="17" borderId="8" applyNumberFormat="0" applyProtection="0">
      <alignment horizontal="left" vertical="top" indent="1"/>
    </xf>
    <xf numFmtId="4" fontId="19" fillId="18" borderId="0" applyNumberFormat="0" applyProtection="0">
      <alignment horizontal="left" vertical="center" indent="1"/>
    </xf>
    <xf numFmtId="4" fontId="19" fillId="19" borderId="8" applyNumberFormat="0" applyProtection="0">
      <alignment horizontal="right" vertical="center"/>
    </xf>
    <xf numFmtId="4" fontId="19" fillId="20" borderId="8" applyNumberFormat="0" applyProtection="0">
      <alignment horizontal="right" vertical="center"/>
    </xf>
    <xf numFmtId="4" fontId="19" fillId="21" borderId="8" applyNumberFormat="0" applyProtection="0">
      <alignment horizontal="right" vertical="center"/>
    </xf>
    <xf numFmtId="4" fontId="19" fillId="22" borderId="8" applyNumberFormat="0" applyProtection="0">
      <alignment horizontal="right" vertical="center"/>
    </xf>
    <xf numFmtId="4" fontId="19" fillId="23" borderId="8" applyNumberFormat="0" applyProtection="0">
      <alignment horizontal="right" vertical="center"/>
    </xf>
    <xf numFmtId="4" fontId="19" fillId="24" borderId="8" applyNumberFormat="0" applyProtection="0">
      <alignment horizontal="right" vertical="center"/>
    </xf>
    <xf numFmtId="4" fontId="19" fillId="25" borderId="8" applyNumberFormat="0" applyProtection="0">
      <alignment horizontal="right" vertical="center"/>
    </xf>
    <xf numFmtId="4" fontId="19" fillId="26" borderId="8" applyNumberFormat="0" applyProtection="0">
      <alignment horizontal="right" vertical="center"/>
    </xf>
    <xf numFmtId="4" fontId="19" fillId="27" borderId="8" applyNumberFormat="0" applyProtection="0">
      <alignment horizontal="right" vertical="center"/>
    </xf>
    <xf numFmtId="4" fontId="17" fillId="28" borderId="9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18" borderId="0" applyNumberFormat="0" applyProtection="0">
      <alignment horizontal="left" vertical="center" indent="1"/>
    </xf>
    <xf numFmtId="4" fontId="19" fillId="29" borderId="8" applyNumberFormat="0" applyProtection="0">
      <alignment horizontal="right" vertical="center"/>
    </xf>
    <xf numFmtId="4" fontId="6" fillId="29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1" fillId="18" borderId="8" applyNumberFormat="0" applyProtection="0">
      <alignment horizontal="left" vertical="center" indent="1"/>
    </xf>
    <xf numFmtId="0" fontId="1" fillId="18" borderId="8" applyNumberFormat="0" applyProtection="0">
      <alignment horizontal="left" vertical="top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top" indent="1"/>
    </xf>
    <xf numFmtId="0" fontId="1" fillId="29" borderId="8" applyNumberFormat="0" applyProtection="0">
      <alignment horizontal="left" vertical="center" indent="1"/>
    </xf>
    <xf numFmtId="0" fontId="1" fillId="29" borderId="8" applyNumberFormat="0" applyProtection="0">
      <alignment horizontal="left" vertical="top" indent="1"/>
    </xf>
    <xf numFmtId="0" fontId="1" fillId="31" borderId="8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4" fontId="19" fillId="31" borderId="8" applyNumberFormat="0" applyProtection="0">
      <alignment vertical="center"/>
    </xf>
    <xf numFmtId="4" fontId="20" fillId="31" borderId="8" applyNumberFormat="0" applyProtection="0">
      <alignment vertical="center"/>
    </xf>
    <xf numFmtId="4" fontId="17" fillId="29" borderId="10" applyNumberFormat="0" applyProtection="0">
      <alignment horizontal="left" vertical="center" indent="1"/>
    </xf>
    <xf numFmtId="0" fontId="5" fillId="32" borderId="8" applyNumberFormat="0" applyProtection="0">
      <alignment horizontal="left" vertical="top" indent="1"/>
    </xf>
    <xf numFmtId="4" fontId="19" fillId="31" borderId="8" applyNumberFormat="0" applyProtection="0">
      <alignment horizontal="right" vertical="center"/>
    </xf>
    <xf numFmtId="4" fontId="20" fillId="31" borderId="8" applyNumberFormat="0" applyProtection="0">
      <alignment horizontal="right" vertical="center"/>
    </xf>
    <xf numFmtId="4" fontId="17" fillId="29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4" fontId="21" fillId="30" borderId="10" applyNumberFormat="0" applyProtection="0">
      <alignment horizontal="left" vertical="center" indent="1"/>
    </xf>
    <xf numFmtId="4" fontId="22" fillId="31" borderId="8" applyNumberFormat="0" applyProtection="0">
      <alignment horizontal="right" vertical="center"/>
    </xf>
    <xf numFmtId="0" fontId="23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 applyNumberFormat="0" applyFill="0" applyBorder="0" applyAlignment="0" applyProtection="0"/>
    <xf numFmtId="0" fontId="55" fillId="0" borderId="3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16" borderId="3" applyNumberFormat="0" applyAlignment="0" applyProtection="0"/>
    <xf numFmtId="0" fontId="3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33" borderId="0" xfId="0" applyFont="1" applyFill="1"/>
    <xf numFmtId="0" fontId="3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4" fillId="34" borderId="13" xfId="0" applyFont="1" applyFill="1" applyBorder="1" applyAlignment="1" applyProtection="1">
      <alignment horizontal="center" vertical="center" wrapText="1"/>
    </xf>
    <xf numFmtId="9" fontId="35" fillId="34" borderId="13" xfId="0" applyNumberFormat="1" applyFont="1" applyFill="1" applyBorder="1" applyAlignment="1" applyProtection="1">
      <alignment horizontal="center" vertical="center" wrapText="1"/>
    </xf>
    <xf numFmtId="166" fontId="4" fillId="34" borderId="13" xfId="0" applyNumberFormat="1" applyFont="1" applyFill="1" applyBorder="1" applyAlignment="1" applyProtection="1">
      <alignment horizontal="center" vertical="center" wrapText="1"/>
    </xf>
    <xf numFmtId="166" fontId="4" fillId="34" borderId="14" xfId="0" applyNumberFormat="1" applyFont="1" applyFill="1" applyBorder="1" applyAlignment="1" applyProtection="1">
      <alignment horizontal="center" vertical="center" wrapText="1"/>
    </xf>
    <xf numFmtId="0" fontId="0" fillId="66" borderId="16" xfId="0" applyFill="1" applyBorder="1" applyProtection="1"/>
    <xf numFmtId="3" fontId="1" fillId="66" borderId="16" xfId="0" applyNumberFormat="1" applyFont="1" applyFill="1" applyBorder="1" applyAlignment="1" applyProtection="1">
      <alignment horizontal="right"/>
    </xf>
    <xf numFmtId="3" fontId="0" fillId="66" borderId="16" xfId="0" applyNumberFormat="1" applyFill="1" applyBorder="1" applyProtection="1"/>
    <xf numFmtId="0" fontId="0" fillId="66" borderId="17" xfId="0" applyFill="1" applyBorder="1" applyProtection="1"/>
    <xf numFmtId="0" fontId="3" fillId="0" borderId="18" xfId="0" applyFont="1" applyBorder="1" applyAlignment="1" applyProtection="1">
      <alignment vertical="center"/>
    </xf>
    <xf numFmtId="0" fontId="57" fillId="0" borderId="19" xfId="0" applyFont="1" applyBorder="1" applyAlignment="1" applyProtection="1">
      <alignment wrapText="1"/>
    </xf>
    <xf numFmtId="3" fontId="1" fillId="34" borderId="19" xfId="0" applyNumberFormat="1" applyFont="1" applyFill="1" applyBorder="1" applyAlignment="1" applyProtection="1">
      <alignment horizontal="right" vertical="center"/>
    </xf>
    <xf numFmtId="3" fontId="0" fillId="0" borderId="19" xfId="0" applyNumberFormat="1" applyBorder="1" applyAlignment="1" applyProtection="1">
      <alignment horizontal="right" vertical="center"/>
    </xf>
    <xf numFmtId="3" fontId="7" fillId="34" borderId="20" xfId="0" applyNumberFormat="1" applyFont="1" applyFill="1" applyBorder="1" applyAlignment="1" applyProtection="1">
      <alignment horizontal="right" vertical="center"/>
    </xf>
    <xf numFmtId="3" fontId="7" fillId="34" borderId="0" xfId="0" applyNumberFormat="1" applyFont="1" applyFill="1" applyBorder="1" applyAlignment="1" applyProtection="1">
      <alignment horizontal="right" vertical="center"/>
    </xf>
    <xf numFmtId="0" fontId="57" fillId="0" borderId="19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horizontal="left" vertical="center"/>
    </xf>
    <xf numFmtId="0" fontId="57" fillId="66" borderId="19" xfId="0" applyFont="1" applyFill="1" applyBorder="1" applyProtection="1"/>
    <xf numFmtId="3" fontId="1" fillId="66" borderId="19" xfId="0" applyNumberFormat="1" applyFont="1" applyFill="1" applyBorder="1" applyAlignment="1" applyProtection="1">
      <alignment horizontal="right" vertical="center"/>
    </xf>
    <xf numFmtId="0" fontId="0" fillId="66" borderId="20" xfId="0" applyFill="1" applyBorder="1" applyAlignment="1" applyProtection="1">
      <alignment horizontal="right" vertical="center"/>
    </xf>
    <xf numFmtId="0" fontId="57" fillId="67" borderId="19" xfId="0" applyFont="1" applyFill="1" applyBorder="1" applyProtection="1"/>
    <xf numFmtId="3" fontId="1" fillId="67" borderId="19" xfId="0" applyNumberFormat="1" applyFont="1" applyFill="1" applyBorder="1" applyAlignment="1" applyProtection="1">
      <alignment horizontal="right" vertical="center"/>
    </xf>
    <xf numFmtId="0" fontId="0" fillId="67" borderId="20" xfId="0" applyFill="1" applyBorder="1" applyAlignment="1" applyProtection="1">
      <alignment horizontal="right" vertical="center"/>
    </xf>
    <xf numFmtId="0" fontId="57" fillId="0" borderId="19" xfId="0" applyFont="1" applyBorder="1" applyAlignment="1" applyProtection="1">
      <alignment horizontal="left" vertical="center" wrapText="1"/>
    </xf>
    <xf numFmtId="0" fontId="57" fillId="68" borderId="19" xfId="0" applyFont="1" applyFill="1" applyBorder="1" applyProtection="1"/>
    <xf numFmtId="3" fontId="1" fillId="68" borderId="19" xfId="0" applyNumberFormat="1" applyFont="1" applyFill="1" applyBorder="1" applyAlignment="1" applyProtection="1">
      <alignment horizontal="right" vertical="center"/>
    </xf>
    <xf numFmtId="0" fontId="0" fillId="68" borderId="20" xfId="0" applyFill="1" applyBorder="1" applyAlignment="1" applyProtection="1">
      <alignment horizontal="right" vertical="center"/>
    </xf>
    <xf numFmtId="0" fontId="32" fillId="34" borderId="21" xfId="0" applyFont="1" applyFill="1" applyBorder="1" applyAlignment="1" applyProtection="1"/>
    <xf numFmtId="0" fontId="32" fillId="34" borderId="22" xfId="0" applyFont="1" applyFill="1" applyBorder="1" applyAlignment="1" applyProtection="1"/>
    <xf numFmtId="3" fontId="58" fillId="34" borderId="22" xfId="0" applyNumberFormat="1" applyFont="1" applyFill="1" applyBorder="1" applyAlignment="1" applyProtection="1">
      <alignment horizontal="center" vertical="center"/>
    </xf>
    <xf numFmtId="0" fontId="32" fillId="34" borderId="22" xfId="0" applyFont="1" applyFill="1" applyBorder="1" applyAlignment="1" applyProtection="1">
      <alignment vertical="center"/>
    </xf>
    <xf numFmtId="3" fontId="32" fillId="34" borderId="23" xfId="0" applyNumberFormat="1" applyFont="1" applyFill="1" applyBorder="1" applyAlignment="1" applyProtection="1">
      <alignment horizontal="right" vertical="center"/>
    </xf>
    <xf numFmtId="3" fontId="32" fillId="34" borderId="0" xfId="0" applyNumberFormat="1" applyFont="1" applyFill="1" applyBorder="1" applyAlignment="1" applyProtection="1">
      <alignment horizontal="right" vertical="center"/>
    </xf>
    <xf numFmtId="0" fontId="32" fillId="34" borderId="24" xfId="0" applyFont="1" applyFill="1" applyBorder="1" applyAlignment="1" applyProtection="1"/>
    <xf numFmtId="0" fontId="32" fillId="34" borderId="13" xfId="0" applyFont="1" applyFill="1" applyBorder="1" applyAlignment="1" applyProtection="1"/>
    <xf numFmtId="0" fontId="32" fillId="34" borderId="13" xfId="0" applyFont="1" applyFill="1" applyBorder="1" applyAlignment="1" applyProtection="1">
      <alignment vertical="center"/>
    </xf>
    <xf numFmtId="3" fontId="32" fillId="34" borderId="14" xfId="0" applyNumberFormat="1" applyFont="1" applyFill="1" applyBorder="1" applyAlignment="1" applyProtection="1">
      <alignment horizontal="right" vertical="center"/>
    </xf>
    <xf numFmtId="0" fontId="32" fillId="34" borderId="25" xfId="0" applyFont="1" applyFill="1" applyBorder="1" applyAlignment="1" applyProtection="1"/>
    <xf numFmtId="0" fontId="32" fillId="34" borderId="26" xfId="0" applyFont="1" applyFill="1" applyBorder="1" applyAlignment="1" applyProtection="1"/>
    <xf numFmtId="0" fontId="32" fillId="34" borderId="26" xfId="0" applyFont="1" applyFill="1" applyBorder="1" applyAlignment="1" applyProtection="1">
      <alignment vertical="center"/>
    </xf>
    <xf numFmtId="3" fontId="32" fillId="34" borderId="27" xfId="0" applyNumberFormat="1" applyFont="1" applyFill="1" applyBorder="1" applyAlignment="1" applyProtection="1">
      <alignment horizontal="right" vertical="center"/>
    </xf>
    <xf numFmtId="0" fontId="32" fillId="34" borderId="0" xfId="0" applyFont="1" applyFill="1" applyBorder="1" applyAlignment="1" applyProtection="1"/>
    <xf numFmtId="0" fontId="32" fillId="34" borderId="0" xfId="0" applyFont="1" applyFill="1" applyBorder="1" applyAlignment="1" applyProtection="1">
      <alignment vertical="center"/>
    </xf>
    <xf numFmtId="0" fontId="1" fillId="34" borderId="0" xfId="0" applyFont="1" applyFill="1" applyBorder="1" applyAlignment="1" applyProtection="1"/>
    <xf numFmtId="0" fontId="3" fillId="34" borderId="0" xfId="0" applyFont="1" applyFill="1" applyBorder="1" applyAlignment="1" applyProtection="1"/>
    <xf numFmtId="0" fontId="3" fillId="34" borderId="0" xfId="0" applyFont="1" applyFill="1" applyBorder="1" applyAlignment="1" applyProtection="1">
      <alignment vertical="center"/>
    </xf>
    <xf numFmtId="3" fontId="3" fillId="34" borderId="0" xfId="0" applyNumberFormat="1" applyFont="1" applyFill="1" applyBorder="1" applyAlignment="1" applyProtection="1">
      <alignment horizontal="right" vertical="center"/>
    </xf>
    <xf numFmtId="0" fontId="36" fillId="67" borderId="28" xfId="0" applyFont="1" applyFill="1" applyBorder="1" applyAlignment="1" applyProtection="1">
      <alignment horizontal="center" vertical="center"/>
      <protection locked="0"/>
    </xf>
    <xf numFmtId="3" fontId="0" fillId="34" borderId="19" xfId="0" applyNumberFormat="1" applyFill="1" applyBorder="1" applyAlignment="1" applyProtection="1">
      <alignment horizontal="center" vertical="center"/>
      <protection locked="0"/>
    </xf>
    <xf numFmtId="0" fontId="0" fillId="66" borderId="19" xfId="0" applyFill="1" applyBorder="1" applyAlignment="1" applyProtection="1">
      <alignment vertical="center"/>
      <protection locked="0"/>
    </xf>
    <xf numFmtId="0" fontId="0" fillId="67" borderId="19" xfId="0" applyFill="1" applyBorder="1" applyAlignment="1" applyProtection="1">
      <alignment vertical="center"/>
      <protection locked="0"/>
    </xf>
    <xf numFmtId="0" fontId="0" fillId="68" borderId="19" xfId="0" applyFill="1" applyBorder="1" applyAlignment="1" applyProtection="1">
      <alignment vertical="center"/>
      <protection locked="0"/>
    </xf>
    <xf numFmtId="0" fontId="37" fillId="66" borderId="29" xfId="0" applyFont="1" applyFill="1" applyBorder="1" applyAlignment="1" applyProtection="1">
      <alignment horizontal="left"/>
    </xf>
    <xf numFmtId="0" fontId="37" fillId="66" borderId="18" xfId="0" applyFont="1" applyFill="1" applyBorder="1" applyAlignment="1" applyProtection="1">
      <alignment horizontal="left"/>
    </xf>
    <xf numFmtId="0" fontId="37" fillId="67" borderId="18" xfId="0" applyFont="1" applyFill="1" applyBorder="1" applyAlignment="1" applyProtection="1">
      <alignment horizontal="left"/>
    </xf>
    <xf numFmtId="0" fontId="37" fillId="68" borderId="18" xfId="0" applyFont="1" applyFill="1" applyBorder="1" applyAlignment="1" applyProtection="1">
      <alignment horizontal="left"/>
    </xf>
    <xf numFmtId="0" fontId="0" fillId="0" borderId="0" xfId="0" applyFill="1"/>
    <xf numFmtId="0" fontId="4" fillId="34" borderId="24" xfId="0" applyFont="1" applyFill="1" applyBorder="1" applyAlignment="1" applyProtection="1">
      <alignment horizontal="center" vertical="center" wrapText="1"/>
    </xf>
    <xf numFmtId="0" fontId="38" fillId="67" borderId="15" xfId="0" applyFont="1" applyFill="1" applyBorder="1" applyAlignment="1" applyProtection="1">
      <alignment horizontal="center" vertical="center" wrapText="1"/>
      <protection locked="0"/>
    </xf>
    <xf numFmtId="0" fontId="38" fillId="69" borderId="28" xfId="0" applyFont="1" applyFill="1" applyBorder="1" applyAlignment="1" applyProtection="1">
      <alignment horizontal="center" vertical="center" wrapText="1"/>
      <protection locked="0"/>
    </xf>
    <xf numFmtId="9" fontId="38" fillId="69" borderId="28" xfId="0" applyNumberFormat="1" applyFont="1" applyFill="1" applyBorder="1" applyAlignment="1" applyProtection="1">
      <alignment horizontal="center" vertical="center"/>
      <protection locked="0"/>
    </xf>
    <xf numFmtId="0" fontId="38" fillId="7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 vertical="center"/>
    </xf>
    <xf numFmtId="0" fontId="60" fillId="71" borderId="0" xfId="0" applyFont="1" applyFill="1" applyAlignment="1">
      <alignment vertical="center"/>
    </xf>
    <xf numFmtId="0" fontId="61" fillId="71" borderId="0" xfId="0" applyFont="1" applyFill="1" applyAlignment="1">
      <alignment vertical="center"/>
    </xf>
    <xf numFmtId="166" fontId="4" fillId="34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Border="1"/>
    <xf numFmtId="9" fontId="38" fillId="7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</cellXfs>
  <cellStyles count="14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Ausgabe" xfId="49"/>
    <cellStyle name="Bad 2" xfId="50"/>
    <cellStyle name="Berechnung" xfId="51"/>
    <cellStyle name="Calculation 2" xfId="52"/>
    <cellStyle name="Check Cell 2" xfId="53"/>
    <cellStyle name="Eingabe" xfId="54"/>
    <cellStyle name="Ergebnis" xfId="55"/>
    <cellStyle name="Erklärender Text" xfId="56"/>
    <cellStyle name="Euro" xfId="57"/>
    <cellStyle name="Explanatory Text 2" xfId="58"/>
    <cellStyle name="Good 2" xfId="59"/>
    <cellStyle name="Gut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Milliers [0]_Feuil1" xfId="67"/>
    <cellStyle name="Milliers_Feuil1" xfId="68"/>
    <cellStyle name="Monétaire [0]_Feuil1" xfId="69"/>
    <cellStyle name="Monétaire_Feuil1" xfId="70"/>
    <cellStyle name="Neutral 2" xfId="71"/>
    <cellStyle name="Normál" xfId="0" builtinId="0"/>
    <cellStyle name="Normal 2" xfId="72"/>
    <cellStyle name="Normal 3" xfId="73"/>
    <cellStyle name="Normal 3 2" xfId="74"/>
    <cellStyle name="Normal 4" xfId="75"/>
    <cellStyle name="Normal 5" xfId="76"/>
    <cellStyle name="Normal 6" xfId="77"/>
    <cellStyle name="Normale_Foglio1" xfId="78"/>
    <cellStyle name="Note 2" xfId="79"/>
    <cellStyle name="Note 3" xfId="80"/>
    <cellStyle name="Notiz" xfId="81"/>
    <cellStyle name="Output 2" xfId="82"/>
    <cellStyle name="Percent 2" xfId="83"/>
    <cellStyle name="Percent 3" xfId="84"/>
    <cellStyle name="Percent 4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resData" xfId="114"/>
    <cellStyle name="SAPBEXresDataEmph" xfId="115"/>
    <cellStyle name="SAPBEXresItem" xfId="116"/>
    <cellStyle name="SAPBEXresItemX" xfId="117"/>
    <cellStyle name="SAPBEXstdData" xfId="118"/>
    <cellStyle name="SAPBEXstdDataEmph" xfId="119"/>
    <cellStyle name="SAPBEXstdItem" xfId="120"/>
    <cellStyle name="SAPBEXstdItemX" xfId="121"/>
    <cellStyle name="SAPBEXtitle" xfId="122"/>
    <cellStyle name="SAPBEXundefined" xfId="123"/>
    <cellStyle name="Schlecht" xfId="124"/>
    <cellStyle name="Standard 2 2 3" xfId="125"/>
    <cellStyle name="Standard 3 4" xfId="126"/>
    <cellStyle name="Standard 4 4" xfId="127"/>
    <cellStyle name="Standard 5 3" xfId="128"/>
    <cellStyle name="Title 2" xfId="129"/>
    <cellStyle name="Total 2" xfId="130"/>
    <cellStyle name="Überschrift" xfId="131"/>
    <cellStyle name="Überschrift 1" xfId="132"/>
    <cellStyle name="Überschrift 2" xfId="133"/>
    <cellStyle name="Überschrift 3" xfId="134"/>
    <cellStyle name="Überschrift 4" xfId="135"/>
    <cellStyle name="Verknüpfte Zelle" xfId="136"/>
    <cellStyle name="Warnender Text" xfId="137"/>
    <cellStyle name="Warning Text 2" xfId="138"/>
    <cellStyle name="Zelle überprüfen" xfId="139"/>
    <cellStyle name="標準_6NewModel_松下品番000804." xfId="140"/>
  </cellStyles>
  <dxfs count="57"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71</xdr:row>
      <xdr:rowOff>47625</xdr:rowOff>
    </xdr:from>
    <xdr:to>
      <xdr:col>1</xdr:col>
      <xdr:colOff>2190750</xdr:colOff>
      <xdr:row>72</xdr:row>
      <xdr:rowOff>0</xdr:rowOff>
    </xdr:to>
    <xdr:pic>
      <xdr:nvPicPr>
        <xdr:cNvPr id="59308" name="Kép 38" descr="Képtalálat a következőre: „par-33maa”">
          <a:extLst>
            <a:ext uri="{FF2B5EF4-FFF2-40B4-BE49-F238E27FC236}">
              <a16:creationId xmlns:a16="http://schemas.microsoft.com/office/drawing/2014/main" xmlns="" id="{00000000-0008-0000-0000-0000AC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0" y="62353031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1369220</xdr:colOff>
      <xdr:row>73</xdr:row>
      <xdr:rowOff>76677</xdr:rowOff>
    </xdr:from>
    <xdr:to>
      <xdr:col>1</xdr:col>
      <xdr:colOff>2131220</xdr:colOff>
      <xdr:row>73</xdr:row>
      <xdr:rowOff>743427</xdr:rowOff>
    </xdr:to>
    <xdr:pic>
      <xdr:nvPicPr>
        <xdr:cNvPr id="59309" name="Kép 38343">
          <a:extLst>
            <a:ext uri="{FF2B5EF4-FFF2-40B4-BE49-F238E27FC236}">
              <a16:creationId xmlns:a16="http://schemas.microsoft.com/office/drawing/2014/main" xmlns="" id="{00000000-0008-0000-0000-0000AD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07470" y="64025146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434340</xdr:colOff>
      <xdr:row>72</xdr:row>
      <xdr:rowOff>50960</xdr:rowOff>
    </xdr:from>
    <xdr:to>
      <xdr:col>1</xdr:col>
      <xdr:colOff>2190750</xdr:colOff>
      <xdr:row>72</xdr:row>
      <xdr:rowOff>721520</xdr:rowOff>
    </xdr:to>
    <xdr:pic>
      <xdr:nvPicPr>
        <xdr:cNvPr id="59310" name="Kép 38339">
          <a:extLst>
            <a:ext uri="{FF2B5EF4-FFF2-40B4-BE49-F238E27FC236}">
              <a16:creationId xmlns:a16="http://schemas.microsoft.com/office/drawing/2014/main" xmlns="" id="{00000000-0008-0000-0000-0000AE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2590" y="63213616"/>
          <a:ext cx="175641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</xdr:row>
      <xdr:rowOff>62865</xdr:rowOff>
    </xdr:from>
    <xdr:to>
      <xdr:col>1</xdr:col>
      <xdr:colOff>2186940</xdr:colOff>
      <xdr:row>3</xdr:row>
      <xdr:rowOff>984885</xdr:rowOff>
    </xdr:to>
    <xdr:pic>
      <xdr:nvPicPr>
        <xdr:cNvPr id="59311" name="Kép 8">
          <a:extLst>
            <a:ext uri="{FF2B5EF4-FFF2-40B4-BE49-F238E27FC236}">
              <a16:creationId xmlns:a16="http://schemas.microsoft.com/office/drawing/2014/main" xmlns="" id="{00000000-0008-0000-0000-0000AF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730" t="3847" r="2032" b="1538"/>
        <a:stretch>
          <a:fillRect/>
        </a:stretch>
      </xdr:blipFill>
      <xdr:spPr bwMode="auto">
        <a:xfrm>
          <a:off x="1504950" y="2710815"/>
          <a:ext cx="19202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236220</xdr:colOff>
      <xdr:row>4</xdr:row>
      <xdr:rowOff>62865</xdr:rowOff>
    </xdr:from>
    <xdr:to>
      <xdr:col>1</xdr:col>
      <xdr:colOff>2186940</xdr:colOff>
      <xdr:row>4</xdr:row>
      <xdr:rowOff>984885</xdr:rowOff>
    </xdr:to>
    <xdr:pic>
      <xdr:nvPicPr>
        <xdr:cNvPr id="59312" name="Kép 11">
          <a:extLst>
            <a:ext uri="{FF2B5EF4-FFF2-40B4-BE49-F238E27FC236}">
              <a16:creationId xmlns:a16="http://schemas.microsoft.com/office/drawing/2014/main" xmlns="" id="{00000000-0008-0000-0000-0000B0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090" t="5983" r="1578"/>
        <a:stretch>
          <a:fillRect/>
        </a:stretch>
      </xdr:blipFill>
      <xdr:spPr bwMode="auto">
        <a:xfrm>
          <a:off x="1474470" y="3720465"/>
          <a:ext cx="19507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236220</xdr:colOff>
      <xdr:row>5</xdr:row>
      <xdr:rowOff>40005</xdr:rowOff>
    </xdr:from>
    <xdr:to>
      <xdr:col>1</xdr:col>
      <xdr:colOff>2186940</xdr:colOff>
      <xdr:row>5</xdr:row>
      <xdr:rowOff>984885</xdr:rowOff>
    </xdr:to>
    <xdr:pic>
      <xdr:nvPicPr>
        <xdr:cNvPr id="59313" name="Kép 32">
          <a:extLst>
            <a:ext uri="{FF2B5EF4-FFF2-40B4-BE49-F238E27FC236}">
              <a16:creationId xmlns:a16="http://schemas.microsoft.com/office/drawing/2014/main" xmlns="" id="{00000000-0008-0000-0000-0000B1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19" t="5701" r="2708" b="8472"/>
        <a:stretch>
          <a:fillRect/>
        </a:stretch>
      </xdr:blipFill>
      <xdr:spPr bwMode="auto">
        <a:xfrm>
          <a:off x="1474470" y="4707255"/>
          <a:ext cx="19507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6</xdr:row>
      <xdr:rowOff>62865</xdr:rowOff>
    </xdr:from>
    <xdr:to>
      <xdr:col>1</xdr:col>
      <xdr:colOff>2186940</xdr:colOff>
      <xdr:row>6</xdr:row>
      <xdr:rowOff>984885</xdr:rowOff>
    </xdr:to>
    <xdr:pic>
      <xdr:nvPicPr>
        <xdr:cNvPr id="59314" name="Kép 13">
          <a:extLst>
            <a:ext uri="{FF2B5EF4-FFF2-40B4-BE49-F238E27FC236}">
              <a16:creationId xmlns:a16="http://schemas.microsoft.com/office/drawing/2014/main" xmlns="" id="{00000000-0008-0000-0000-0000B2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0" t="5141" r="3355" b="2301"/>
        <a:stretch>
          <a:fillRect/>
        </a:stretch>
      </xdr:blipFill>
      <xdr:spPr bwMode="auto">
        <a:xfrm>
          <a:off x="1459230" y="5739765"/>
          <a:ext cx="19659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297180</xdr:colOff>
      <xdr:row>27</xdr:row>
      <xdr:rowOff>91440</xdr:rowOff>
    </xdr:from>
    <xdr:to>
      <xdr:col>1</xdr:col>
      <xdr:colOff>2148840</xdr:colOff>
      <xdr:row>27</xdr:row>
      <xdr:rowOff>944880</xdr:rowOff>
    </xdr:to>
    <xdr:pic>
      <xdr:nvPicPr>
        <xdr:cNvPr id="59315" name="Kép 3">
          <a:extLst>
            <a:ext uri="{FF2B5EF4-FFF2-40B4-BE49-F238E27FC236}">
              <a16:creationId xmlns:a16="http://schemas.microsoft.com/office/drawing/2014/main" xmlns="" id="{00000000-0008-0000-0000-0000B3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4940" y="26167080"/>
          <a:ext cx="1851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312420</xdr:colOff>
      <xdr:row>28</xdr:row>
      <xdr:rowOff>83820</xdr:rowOff>
    </xdr:from>
    <xdr:to>
      <xdr:col>1</xdr:col>
      <xdr:colOff>2164080</xdr:colOff>
      <xdr:row>28</xdr:row>
      <xdr:rowOff>944880</xdr:rowOff>
    </xdr:to>
    <xdr:pic>
      <xdr:nvPicPr>
        <xdr:cNvPr id="59316" name="Kép 2">
          <a:extLst>
            <a:ext uri="{FF2B5EF4-FFF2-40B4-BE49-F238E27FC236}">
              <a16:creationId xmlns:a16="http://schemas.microsoft.com/office/drawing/2014/main" xmlns="" id="{00000000-0008-0000-0000-0000B4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0180" y="27172920"/>
          <a:ext cx="18516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99060</xdr:colOff>
      <xdr:row>35</xdr:row>
      <xdr:rowOff>121920</xdr:rowOff>
    </xdr:from>
    <xdr:to>
      <xdr:col>1</xdr:col>
      <xdr:colOff>2186940</xdr:colOff>
      <xdr:row>35</xdr:row>
      <xdr:rowOff>1021080</xdr:rowOff>
    </xdr:to>
    <xdr:pic>
      <xdr:nvPicPr>
        <xdr:cNvPr id="59317" name="Kép 38349">
          <a:extLst>
            <a:ext uri="{FF2B5EF4-FFF2-40B4-BE49-F238E27FC236}">
              <a16:creationId xmlns:a16="http://schemas.microsoft.com/office/drawing/2014/main" xmlns="" id="{00000000-0008-0000-0000-0000B5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6820" y="34305240"/>
          <a:ext cx="20878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38</xdr:row>
      <xdr:rowOff>73343</xdr:rowOff>
    </xdr:from>
    <xdr:to>
      <xdr:col>1</xdr:col>
      <xdr:colOff>2186940</xdr:colOff>
      <xdr:row>38</xdr:row>
      <xdr:rowOff>835343</xdr:rowOff>
    </xdr:to>
    <xdr:pic>
      <xdr:nvPicPr>
        <xdr:cNvPr id="59318" name="Kép 38348">
          <a:extLst>
            <a:ext uri="{FF2B5EF4-FFF2-40B4-BE49-F238E27FC236}">
              <a16:creationId xmlns:a16="http://schemas.microsoft.com/office/drawing/2014/main" xmlns="" id="{00000000-0008-0000-0000-0000B6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0" r="253"/>
        <a:stretch>
          <a:fillRect/>
        </a:stretch>
      </xdr:blipFill>
      <xdr:spPr bwMode="auto">
        <a:xfrm>
          <a:off x="1504950" y="38220968"/>
          <a:ext cx="19202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58</xdr:row>
      <xdr:rowOff>64771</xdr:rowOff>
    </xdr:from>
    <xdr:to>
      <xdr:col>1</xdr:col>
      <xdr:colOff>2186940</xdr:colOff>
      <xdr:row>58</xdr:row>
      <xdr:rowOff>960121</xdr:rowOff>
    </xdr:to>
    <xdr:pic>
      <xdr:nvPicPr>
        <xdr:cNvPr id="59322" name="Kép 42" descr="http://www.engrila.pt/wp-content/uploads/Mitsubishi-Cassete-Compacta-SLZ-KF-Banner-Topo.jpg">
          <a:extLst>
            <a:ext uri="{FF2B5EF4-FFF2-40B4-BE49-F238E27FC236}">
              <a16:creationId xmlns:a16="http://schemas.microsoft.com/office/drawing/2014/main" xmlns="" id="{00000000-0008-0000-0000-0000BA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7" t="3284" r="22624" b="1468"/>
        <a:stretch>
          <a:fillRect/>
        </a:stretch>
      </xdr:blipFill>
      <xdr:spPr bwMode="auto">
        <a:xfrm>
          <a:off x="1638300" y="52059365"/>
          <a:ext cx="178689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59</xdr:row>
      <xdr:rowOff>64771</xdr:rowOff>
    </xdr:from>
    <xdr:to>
      <xdr:col>1</xdr:col>
      <xdr:colOff>2186940</xdr:colOff>
      <xdr:row>59</xdr:row>
      <xdr:rowOff>960121</xdr:rowOff>
    </xdr:to>
    <xdr:pic>
      <xdr:nvPicPr>
        <xdr:cNvPr id="59323" name="Kép 42" descr="http://www.engrila.pt/wp-content/uploads/Mitsubishi-Cassete-Compacta-SLZ-KF-Banner-Topo.jpg">
          <a:extLst>
            <a:ext uri="{FF2B5EF4-FFF2-40B4-BE49-F238E27FC236}">
              <a16:creationId xmlns:a16="http://schemas.microsoft.com/office/drawing/2014/main" xmlns="" id="{00000000-0008-0000-0000-0000BB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7" t="3284" r="22624" b="1468"/>
        <a:stretch>
          <a:fillRect/>
        </a:stretch>
      </xdr:blipFill>
      <xdr:spPr bwMode="auto">
        <a:xfrm>
          <a:off x="1638300" y="53071396"/>
          <a:ext cx="178689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60</xdr:row>
      <xdr:rowOff>74296</xdr:rowOff>
    </xdr:from>
    <xdr:to>
      <xdr:col>1</xdr:col>
      <xdr:colOff>2186940</xdr:colOff>
      <xdr:row>60</xdr:row>
      <xdr:rowOff>960121</xdr:rowOff>
    </xdr:to>
    <xdr:pic>
      <xdr:nvPicPr>
        <xdr:cNvPr id="59324" name="Kép 42" descr="http://www.engrila.pt/wp-content/uploads/Mitsubishi-Cassete-Compacta-SLZ-KF-Banner-Topo.jpg">
          <a:extLst>
            <a:ext uri="{FF2B5EF4-FFF2-40B4-BE49-F238E27FC236}">
              <a16:creationId xmlns:a16="http://schemas.microsoft.com/office/drawing/2014/main" xmlns="" id="{00000000-0008-0000-0000-0000BC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7" t="3284" r="22624" b="1468"/>
        <a:stretch>
          <a:fillRect/>
        </a:stretch>
      </xdr:blipFill>
      <xdr:spPr bwMode="auto">
        <a:xfrm>
          <a:off x="1638300" y="54092952"/>
          <a:ext cx="178689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61</xdr:row>
      <xdr:rowOff>74296</xdr:rowOff>
    </xdr:from>
    <xdr:to>
      <xdr:col>1</xdr:col>
      <xdr:colOff>2186940</xdr:colOff>
      <xdr:row>61</xdr:row>
      <xdr:rowOff>960121</xdr:rowOff>
    </xdr:to>
    <xdr:pic>
      <xdr:nvPicPr>
        <xdr:cNvPr id="59325" name="Kép 42" descr="http://www.engrila.pt/wp-content/uploads/Mitsubishi-Cassete-Compacta-SLZ-KF-Banner-Topo.jpg">
          <a:extLst>
            <a:ext uri="{FF2B5EF4-FFF2-40B4-BE49-F238E27FC236}">
              <a16:creationId xmlns:a16="http://schemas.microsoft.com/office/drawing/2014/main" xmlns="" id="{00000000-0008-0000-0000-0000BD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7" t="3284" r="22624" b="1468"/>
        <a:stretch>
          <a:fillRect/>
        </a:stretch>
      </xdr:blipFill>
      <xdr:spPr bwMode="auto">
        <a:xfrm>
          <a:off x="1638300" y="55104984"/>
          <a:ext cx="178689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62</xdr:row>
      <xdr:rowOff>64771</xdr:rowOff>
    </xdr:from>
    <xdr:to>
      <xdr:col>1</xdr:col>
      <xdr:colOff>2186940</xdr:colOff>
      <xdr:row>62</xdr:row>
      <xdr:rowOff>960121</xdr:rowOff>
    </xdr:to>
    <xdr:pic>
      <xdr:nvPicPr>
        <xdr:cNvPr id="59326" name="Kép 42" descr="http://www.engrila.pt/wp-content/uploads/Mitsubishi-Cassete-Compacta-SLZ-KF-Banner-Topo.jpg">
          <a:extLst>
            <a:ext uri="{FF2B5EF4-FFF2-40B4-BE49-F238E27FC236}">
              <a16:creationId xmlns:a16="http://schemas.microsoft.com/office/drawing/2014/main" xmlns="" id="{00000000-0008-0000-0000-0000BE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7" t="3284" r="22624" b="1468"/>
        <a:stretch>
          <a:fillRect/>
        </a:stretch>
      </xdr:blipFill>
      <xdr:spPr bwMode="auto">
        <a:xfrm>
          <a:off x="1638300" y="56107490"/>
          <a:ext cx="178689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902970</xdr:colOff>
      <xdr:row>65</xdr:row>
      <xdr:rowOff>84773</xdr:rowOff>
    </xdr:from>
    <xdr:to>
      <xdr:col>1</xdr:col>
      <xdr:colOff>2186940</xdr:colOff>
      <xdr:row>65</xdr:row>
      <xdr:rowOff>835343</xdr:rowOff>
    </xdr:to>
    <xdr:pic>
      <xdr:nvPicPr>
        <xdr:cNvPr id="59327" name="Kép 38344">
          <a:extLst>
            <a:ext uri="{FF2B5EF4-FFF2-40B4-BE49-F238E27FC236}">
              <a16:creationId xmlns:a16="http://schemas.microsoft.com/office/drawing/2014/main" xmlns="" id="{00000000-0008-0000-0000-0000BF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1220" y="57806273"/>
          <a:ext cx="1283970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609600</xdr:colOff>
      <xdr:row>67</xdr:row>
      <xdr:rowOff>84773</xdr:rowOff>
    </xdr:from>
    <xdr:to>
      <xdr:col>1</xdr:col>
      <xdr:colOff>2186940</xdr:colOff>
      <xdr:row>67</xdr:row>
      <xdr:rowOff>835343</xdr:rowOff>
    </xdr:to>
    <xdr:pic>
      <xdr:nvPicPr>
        <xdr:cNvPr id="59328" name="Kép 38344">
          <a:extLst>
            <a:ext uri="{FF2B5EF4-FFF2-40B4-BE49-F238E27FC236}">
              <a16:creationId xmlns:a16="http://schemas.microsoft.com/office/drawing/2014/main" xmlns="" id="{00000000-0008-0000-0000-0000C0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59520773"/>
          <a:ext cx="1577340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227276</xdr:colOff>
      <xdr:row>68</xdr:row>
      <xdr:rowOff>84773</xdr:rowOff>
    </xdr:from>
    <xdr:to>
      <xdr:col>1</xdr:col>
      <xdr:colOff>2186939</xdr:colOff>
      <xdr:row>68</xdr:row>
      <xdr:rowOff>807720</xdr:rowOff>
    </xdr:to>
    <xdr:pic>
      <xdr:nvPicPr>
        <xdr:cNvPr id="59329" name="Kép 38344">
          <a:extLst>
            <a:ext uri="{FF2B5EF4-FFF2-40B4-BE49-F238E27FC236}">
              <a16:creationId xmlns:a16="http://schemas.microsoft.com/office/drawing/2014/main" xmlns="" id="{00000000-0008-0000-0000-0000C1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1716" y="57044273"/>
          <a:ext cx="1959663" cy="72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24</xdr:row>
      <xdr:rowOff>47625</xdr:rowOff>
    </xdr:from>
    <xdr:to>
      <xdr:col>1</xdr:col>
      <xdr:colOff>2186940</xdr:colOff>
      <xdr:row>24</xdr:row>
      <xdr:rowOff>984885</xdr:rowOff>
    </xdr:to>
    <xdr:pic>
      <xdr:nvPicPr>
        <xdr:cNvPr id="59330" name="Kép 1">
          <a:extLst>
            <a:ext uri="{FF2B5EF4-FFF2-40B4-BE49-F238E27FC236}">
              <a16:creationId xmlns:a16="http://schemas.microsoft.com/office/drawing/2014/main" xmlns="" id="{00000000-0008-0000-0000-0000C2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7350" y="23898225"/>
          <a:ext cx="17678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25</xdr:row>
      <xdr:rowOff>40005</xdr:rowOff>
    </xdr:from>
    <xdr:to>
      <xdr:col>1</xdr:col>
      <xdr:colOff>2186940</xdr:colOff>
      <xdr:row>25</xdr:row>
      <xdr:rowOff>984885</xdr:rowOff>
    </xdr:to>
    <xdr:pic>
      <xdr:nvPicPr>
        <xdr:cNvPr id="59331" name="Kép 1">
          <a:extLst>
            <a:ext uri="{FF2B5EF4-FFF2-40B4-BE49-F238E27FC236}">
              <a16:creationId xmlns:a16="http://schemas.microsoft.com/office/drawing/2014/main" xmlns="" id="{00000000-0008-0000-0000-0000C3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7350" y="24900255"/>
          <a:ext cx="17678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944880</xdr:colOff>
      <xdr:row>19</xdr:row>
      <xdr:rowOff>85725</xdr:rowOff>
    </xdr:from>
    <xdr:to>
      <xdr:col>1</xdr:col>
      <xdr:colOff>2186940</xdr:colOff>
      <xdr:row>19</xdr:row>
      <xdr:rowOff>984885</xdr:rowOff>
    </xdr:to>
    <xdr:pic>
      <xdr:nvPicPr>
        <xdr:cNvPr id="59332" name="Kép 1">
          <a:extLst>
            <a:ext uri="{FF2B5EF4-FFF2-40B4-BE49-F238E27FC236}">
              <a16:creationId xmlns:a16="http://schemas.microsoft.com/office/drawing/2014/main" xmlns="" id="{00000000-0008-0000-0000-0000C4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3130" y="18888075"/>
          <a:ext cx="12420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716280</xdr:colOff>
      <xdr:row>21</xdr:row>
      <xdr:rowOff>62865</xdr:rowOff>
    </xdr:from>
    <xdr:to>
      <xdr:col>1</xdr:col>
      <xdr:colOff>2186940</xdr:colOff>
      <xdr:row>21</xdr:row>
      <xdr:rowOff>984885</xdr:rowOff>
    </xdr:to>
    <xdr:pic>
      <xdr:nvPicPr>
        <xdr:cNvPr id="59333" name="Kép 1">
          <a:extLst>
            <a:ext uri="{FF2B5EF4-FFF2-40B4-BE49-F238E27FC236}">
              <a16:creationId xmlns:a16="http://schemas.microsoft.com/office/drawing/2014/main" xmlns="" id="{00000000-0008-0000-0000-0000C5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4530" y="20884515"/>
          <a:ext cx="14706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297180</xdr:colOff>
      <xdr:row>26</xdr:row>
      <xdr:rowOff>106680</xdr:rowOff>
    </xdr:from>
    <xdr:to>
      <xdr:col>1</xdr:col>
      <xdr:colOff>2148840</xdr:colOff>
      <xdr:row>26</xdr:row>
      <xdr:rowOff>960120</xdr:rowOff>
    </xdr:to>
    <xdr:pic>
      <xdr:nvPicPr>
        <xdr:cNvPr id="59334" name="Kép 4">
          <a:extLst>
            <a:ext uri="{FF2B5EF4-FFF2-40B4-BE49-F238E27FC236}">
              <a16:creationId xmlns:a16="http://schemas.microsoft.com/office/drawing/2014/main" xmlns="" id="{00000000-0008-0000-0000-0000C6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4940" y="25168860"/>
          <a:ext cx="1851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278130</xdr:colOff>
      <xdr:row>39</xdr:row>
      <xdr:rowOff>46673</xdr:rowOff>
    </xdr:from>
    <xdr:to>
      <xdr:col>1</xdr:col>
      <xdr:colOff>2186940</xdr:colOff>
      <xdr:row>39</xdr:row>
      <xdr:rowOff>835343</xdr:rowOff>
    </xdr:to>
    <xdr:pic>
      <xdr:nvPicPr>
        <xdr:cNvPr id="59335" name="Kép 38348">
          <a:extLst>
            <a:ext uri="{FF2B5EF4-FFF2-40B4-BE49-F238E27FC236}">
              <a16:creationId xmlns:a16="http://schemas.microsoft.com/office/drawing/2014/main" xmlns="" id="{00000000-0008-0000-0000-0000C7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0" r="253"/>
        <a:stretch>
          <a:fillRect/>
        </a:stretch>
      </xdr:blipFill>
      <xdr:spPr bwMode="auto">
        <a:xfrm>
          <a:off x="1516380" y="39051548"/>
          <a:ext cx="1908810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99060</xdr:colOff>
      <xdr:row>36</xdr:row>
      <xdr:rowOff>121920</xdr:rowOff>
    </xdr:from>
    <xdr:to>
      <xdr:col>1</xdr:col>
      <xdr:colOff>2186940</xdr:colOff>
      <xdr:row>36</xdr:row>
      <xdr:rowOff>1021080</xdr:rowOff>
    </xdr:to>
    <xdr:pic>
      <xdr:nvPicPr>
        <xdr:cNvPr id="59336" name="Kép 38349">
          <a:extLst>
            <a:ext uri="{FF2B5EF4-FFF2-40B4-BE49-F238E27FC236}">
              <a16:creationId xmlns:a16="http://schemas.microsoft.com/office/drawing/2014/main" xmlns="" id="{00000000-0008-0000-0000-0000C8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6820" y="35448240"/>
          <a:ext cx="20878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624840</xdr:colOff>
      <xdr:row>66</xdr:row>
      <xdr:rowOff>46673</xdr:rowOff>
    </xdr:from>
    <xdr:to>
      <xdr:col>1</xdr:col>
      <xdr:colOff>2186940</xdr:colOff>
      <xdr:row>66</xdr:row>
      <xdr:rowOff>835343</xdr:rowOff>
    </xdr:to>
    <xdr:pic>
      <xdr:nvPicPr>
        <xdr:cNvPr id="59337" name="Kép 38344">
          <a:extLst>
            <a:ext uri="{FF2B5EF4-FFF2-40B4-BE49-F238E27FC236}">
              <a16:creationId xmlns:a16="http://schemas.microsoft.com/office/drawing/2014/main" xmlns="" id="{00000000-0008-0000-0000-0000C9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63090" y="58625423"/>
          <a:ext cx="1562100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69</xdr:row>
      <xdr:rowOff>18098</xdr:rowOff>
    </xdr:from>
    <xdr:to>
      <xdr:col>1</xdr:col>
      <xdr:colOff>2186940</xdr:colOff>
      <xdr:row>69</xdr:row>
      <xdr:rowOff>821689</xdr:rowOff>
    </xdr:to>
    <xdr:pic>
      <xdr:nvPicPr>
        <xdr:cNvPr id="59338" name="Kép 38344">
          <a:extLst>
            <a:ext uri="{FF2B5EF4-FFF2-40B4-BE49-F238E27FC236}">
              <a16:creationId xmlns:a16="http://schemas.microsoft.com/office/drawing/2014/main" xmlns="" id="{00000000-0008-0000-0000-0000CA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5420" y="57831038"/>
          <a:ext cx="1965960" cy="80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7</xdr:row>
      <xdr:rowOff>47625</xdr:rowOff>
    </xdr:from>
    <xdr:to>
      <xdr:col>1</xdr:col>
      <xdr:colOff>2186940</xdr:colOff>
      <xdr:row>7</xdr:row>
      <xdr:rowOff>984885</xdr:rowOff>
    </xdr:to>
    <xdr:pic>
      <xdr:nvPicPr>
        <xdr:cNvPr id="59339" name="Kép 8">
          <a:extLst>
            <a:ext uri="{FF2B5EF4-FFF2-40B4-BE49-F238E27FC236}">
              <a16:creationId xmlns:a16="http://schemas.microsoft.com/office/drawing/2014/main" xmlns="" id="{00000000-0008-0000-0000-0000CB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730" t="3847" r="2032" b="1538"/>
        <a:stretch>
          <a:fillRect/>
        </a:stretch>
      </xdr:blipFill>
      <xdr:spPr bwMode="auto">
        <a:xfrm>
          <a:off x="1504950" y="6734175"/>
          <a:ext cx="19202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8</xdr:row>
      <xdr:rowOff>85725</xdr:rowOff>
    </xdr:from>
    <xdr:to>
      <xdr:col>1</xdr:col>
      <xdr:colOff>2186940</xdr:colOff>
      <xdr:row>8</xdr:row>
      <xdr:rowOff>984885</xdr:rowOff>
    </xdr:to>
    <xdr:pic>
      <xdr:nvPicPr>
        <xdr:cNvPr id="59340" name="Kép 11">
          <a:extLst>
            <a:ext uri="{FF2B5EF4-FFF2-40B4-BE49-F238E27FC236}">
              <a16:creationId xmlns:a16="http://schemas.microsoft.com/office/drawing/2014/main" xmlns="" id="{00000000-0008-0000-0000-0000CC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090" t="5983" r="1578"/>
        <a:stretch>
          <a:fillRect/>
        </a:stretch>
      </xdr:blipFill>
      <xdr:spPr bwMode="auto">
        <a:xfrm>
          <a:off x="1512570" y="7781925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9</xdr:row>
      <xdr:rowOff>9525</xdr:rowOff>
    </xdr:from>
    <xdr:to>
      <xdr:col>1</xdr:col>
      <xdr:colOff>2186940</xdr:colOff>
      <xdr:row>9</xdr:row>
      <xdr:rowOff>984885</xdr:rowOff>
    </xdr:to>
    <xdr:pic>
      <xdr:nvPicPr>
        <xdr:cNvPr id="59341" name="Kép 32">
          <a:extLst>
            <a:ext uri="{FF2B5EF4-FFF2-40B4-BE49-F238E27FC236}">
              <a16:creationId xmlns:a16="http://schemas.microsoft.com/office/drawing/2014/main" xmlns="" id="{00000000-0008-0000-0000-0000CD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19" t="5701" r="2708" b="8472"/>
        <a:stretch>
          <a:fillRect/>
        </a:stretch>
      </xdr:blipFill>
      <xdr:spPr bwMode="auto">
        <a:xfrm>
          <a:off x="1512570" y="8715375"/>
          <a:ext cx="19126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10</xdr:row>
      <xdr:rowOff>85725</xdr:rowOff>
    </xdr:from>
    <xdr:to>
      <xdr:col>1</xdr:col>
      <xdr:colOff>2186940</xdr:colOff>
      <xdr:row>10</xdr:row>
      <xdr:rowOff>984885</xdr:rowOff>
    </xdr:to>
    <xdr:pic>
      <xdr:nvPicPr>
        <xdr:cNvPr id="59342" name="Kép 13">
          <a:extLst>
            <a:ext uri="{FF2B5EF4-FFF2-40B4-BE49-F238E27FC236}">
              <a16:creationId xmlns:a16="http://schemas.microsoft.com/office/drawing/2014/main" xmlns="" id="{00000000-0008-0000-0000-0000CE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0" t="5141" r="3355" b="2301"/>
        <a:stretch>
          <a:fillRect/>
        </a:stretch>
      </xdr:blipFill>
      <xdr:spPr bwMode="auto">
        <a:xfrm>
          <a:off x="1459230" y="9801225"/>
          <a:ext cx="19659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11</xdr:row>
      <xdr:rowOff>93345</xdr:rowOff>
    </xdr:from>
    <xdr:to>
      <xdr:col>1</xdr:col>
      <xdr:colOff>2186940</xdr:colOff>
      <xdr:row>11</xdr:row>
      <xdr:rowOff>984885</xdr:rowOff>
    </xdr:to>
    <xdr:pic>
      <xdr:nvPicPr>
        <xdr:cNvPr id="59343" name="Kép 8">
          <a:extLst>
            <a:ext uri="{FF2B5EF4-FFF2-40B4-BE49-F238E27FC236}">
              <a16:creationId xmlns:a16="http://schemas.microsoft.com/office/drawing/2014/main" xmlns="" id="{00000000-0008-0000-0000-0000CF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730" t="3847" r="2032" b="1538"/>
        <a:stretch>
          <a:fillRect/>
        </a:stretch>
      </xdr:blipFill>
      <xdr:spPr bwMode="auto">
        <a:xfrm>
          <a:off x="1504950" y="10818495"/>
          <a:ext cx="192024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12</xdr:row>
      <xdr:rowOff>93345</xdr:rowOff>
    </xdr:from>
    <xdr:to>
      <xdr:col>1</xdr:col>
      <xdr:colOff>2186940</xdr:colOff>
      <xdr:row>12</xdr:row>
      <xdr:rowOff>984885</xdr:rowOff>
    </xdr:to>
    <xdr:pic>
      <xdr:nvPicPr>
        <xdr:cNvPr id="59344" name="Kép 11">
          <a:extLst>
            <a:ext uri="{FF2B5EF4-FFF2-40B4-BE49-F238E27FC236}">
              <a16:creationId xmlns:a16="http://schemas.microsoft.com/office/drawing/2014/main" xmlns="" id="{00000000-0008-0000-0000-0000D0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090" t="5983" r="1578"/>
        <a:stretch>
          <a:fillRect/>
        </a:stretch>
      </xdr:blipFill>
      <xdr:spPr bwMode="auto">
        <a:xfrm>
          <a:off x="1512570" y="11828145"/>
          <a:ext cx="19126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13</xdr:row>
      <xdr:rowOff>62865</xdr:rowOff>
    </xdr:from>
    <xdr:to>
      <xdr:col>1</xdr:col>
      <xdr:colOff>2186940</xdr:colOff>
      <xdr:row>13</xdr:row>
      <xdr:rowOff>984885</xdr:rowOff>
    </xdr:to>
    <xdr:pic>
      <xdr:nvPicPr>
        <xdr:cNvPr id="59345" name="Kép 32">
          <a:extLst>
            <a:ext uri="{FF2B5EF4-FFF2-40B4-BE49-F238E27FC236}">
              <a16:creationId xmlns:a16="http://schemas.microsoft.com/office/drawing/2014/main" xmlns="" id="{00000000-0008-0000-0000-0000D1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19" t="5701" r="2708" b="8472"/>
        <a:stretch>
          <a:fillRect/>
        </a:stretch>
      </xdr:blipFill>
      <xdr:spPr bwMode="auto">
        <a:xfrm>
          <a:off x="1512570" y="12807315"/>
          <a:ext cx="19126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14</xdr:row>
      <xdr:rowOff>85725</xdr:rowOff>
    </xdr:from>
    <xdr:to>
      <xdr:col>1</xdr:col>
      <xdr:colOff>2186940</xdr:colOff>
      <xdr:row>14</xdr:row>
      <xdr:rowOff>984885</xdr:rowOff>
    </xdr:to>
    <xdr:pic>
      <xdr:nvPicPr>
        <xdr:cNvPr id="59346" name="Kép 13">
          <a:extLst>
            <a:ext uri="{FF2B5EF4-FFF2-40B4-BE49-F238E27FC236}">
              <a16:creationId xmlns:a16="http://schemas.microsoft.com/office/drawing/2014/main" xmlns="" id="{00000000-0008-0000-0000-0000D2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0" t="5141" r="3355" b="2301"/>
        <a:stretch>
          <a:fillRect/>
        </a:stretch>
      </xdr:blipFill>
      <xdr:spPr bwMode="auto">
        <a:xfrm>
          <a:off x="1459230" y="13839825"/>
          <a:ext cx="19659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15</xdr:row>
      <xdr:rowOff>93345</xdr:rowOff>
    </xdr:from>
    <xdr:to>
      <xdr:col>1</xdr:col>
      <xdr:colOff>2186940</xdr:colOff>
      <xdr:row>15</xdr:row>
      <xdr:rowOff>984885</xdr:rowOff>
    </xdr:to>
    <xdr:pic>
      <xdr:nvPicPr>
        <xdr:cNvPr id="59347" name="Kép 8">
          <a:extLst>
            <a:ext uri="{FF2B5EF4-FFF2-40B4-BE49-F238E27FC236}">
              <a16:creationId xmlns:a16="http://schemas.microsoft.com/office/drawing/2014/main" xmlns="" id="{00000000-0008-0000-0000-0000D3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730" t="3847" r="2032" b="1538"/>
        <a:stretch>
          <a:fillRect/>
        </a:stretch>
      </xdr:blipFill>
      <xdr:spPr bwMode="auto">
        <a:xfrm>
          <a:off x="1504950" y="14857095"/>
          <a:ext cx="192024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16</xdr:row>
      <xdr:rowOff>85725</xdr:rowOff>
    </xdr:from>
    <xdr:to>
      <xdr:col>1</xdr:col>
      <xdr:colOff>2186940</xdr:colOff>
      <xdr:row>16</xdr:row>
      <xdr:rowOff>984885</xdr:rowOff>
    </xdr:to>
    <xdr:pic>
      <xdr:nvPicPr>
        <xdr:cNvPr id="59348" name="Kép 11">
          <a:extLst>
            <a:ext uri="{FF2B5EF4-FFF2-40B4-BE49-F238E27FC236}">
              <a16:creationId xmlns:a16="http://schemas.microsoft.com/office/drawing/2014/main" xmlns="" id="{00000000-0008-0000-0000-0000D4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090" t="5983" r="1578"/>
        <a:stretch>
          <a:fillRect/>
        </a:stretch>
      </xdr:blipFill>
      <xdr:spPr bwMode="auto">
        <a:xfrm>
          <a:off x="1512570" y="15859125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17</xdr:row>
      <xdr:rowOff>47625</xdr:rowOff>
    </xdr:from>
    <xdr:to>
      <xdr:col>1</xdr:col>
      <xdr:colOff>2186940</xdr:colOff>
      <xdr:row>17</xdr:row>
      <xdr:rowOff>984885</xdr:rowOff>
    </xdr:to>
    <xdr:pic>
      <xdr:nvPicPr>
        <xdr:cNvPr id="59349" name="Kép 32">
          <a:extLst>
            <a:ext uri="{FF2B5EF4-FFF2-40B4-BE49-F238E27FC236}">
              <a16:creationId xmlns:a16="http://schemas.microsoft.com/office/drawing/2014/main" xmlns="" id="{00000000-0008-0000-0000-0000D5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19" t="5701" r="2708" b="8472"/>
        <a:stretch>
          <a:fillRect/>
        </a:stretch>
      </xdr:blipFill>
      <xdr:spPr bwMode="auto">
        <a:xfrm>
          <a:off x="1512570" y="16830675"/>
          <a:ext cx="191262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18</xdr:row>
      <xdr:rowOff>85725</xdr:rowOff>
    </xdr:from>
    <xdr:to>
      <xdr:col>1</xdr:col>
      <xdr:colOff>2186940</xdr:colOff>
      <xdr:row>18</xdr:row>
      <xdr:rowOff>984885</xdr:rowOff>
    </xdr:to>
    <xdr:pic>
      <xdr:nvPicPr>
        <xdr:cNvPr id="59350" name="Kép 13">
          <a:extLst>
            <a:ext uri="{FF2B5EF4-FFF2-40B4-BE49-F238E27FC236}">
              <a16:creationId xmlns:a16="http://schemas.microsoft.com/office/drawing/2014/main" xmlns="" id="{00000000-0008-0000-0000-0000D6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70" t="5141" r="3355" b="2301"/>
        <a:stretch>
          <a:fillRect/>
        </a:stretch>
      </xdr:blipFill>
      <xdr:spPr bwMode="auto">
        <a:xfrm>
          <a:off x="1459230" y="17878425"/>
          <a:ext cx="19659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716280</xdr:colOff>
      <xdr:row>20</xdr:row>
      <xdr:rowOff>93345</xdr:rowOff>
    </xdr:from>
    <xdr:to>
      <xdr:col>1</xdr:col>
      <xdr:colOff>2186940</xdr:colOff>
      <xdr:row>20</xdr:row>
      <xdr:rowOff>984885</xdr:rowOff>
    </xdr:to>
    <xdr:pic>
      <xdr:nvPicPr>
        <xdr:cNvPr id="59351" name="Kép 1">
          <a:extLst>
            <a:ext uri="{FF2B5EF4-FFF2-40B4-BE49-F238E27FC236}">
              <a16:creationId xmlns:a16="http://schemas.microsoft.com/office/drawing/2014/main" xmlns="" id="{00000000-0008-0000-0000-0000D7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4530" y="19905345"/>
          <a:ext cx="14706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739140</xdr:colOff>
      <xdr:row>22</xdr:row>
      <xdr:rowOff>40005</xdr:rowOff>
    </xdr:from>
    <xdr:to>
      <xdr:col>1</xdr:col>
      <xdr:colOff>2186940</xdr:colOff>
      <xdr:row>22</xdr:row>
      <xdr:rowOff>984885</xdr:rowOff>
    </xdr:to>
    <xdr:pic>
      <xdr:nvPicPr>
        <xdr:cNvPr id="59352" name="Kép 1">
          <a:extLst>
            <a:ext uri="{FF2B5EF4-FFF2-40B4-BE49-F238E27FC236}">
              <a16:creationId xmlns:a16="http://schemas.microsoft.com/office/drawing/2014/main" xmlns="" id="{00000000-0008-0000-0000-0000D8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77390" y="21871305"/>
          <a:ext cx="14478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754380</xdr:colOff>
      <xdr:row>23</xdr:row>
      <xdr:rowOff>85725</xdr:rowOff>
    </xdr:from>
    <xdr:to>
      <xdr:col>1</xdr:col>
      <xdr:colOff>2186940</xdr:colOff>
      <xdr:row>23</xdr:row>
      <xdr:rowOff>984885</xdr:rowOff>
    </xdr:to>
    <xdr:pic>
      <xdr:nvPicPr>
        <xdr:cNvPr id="59353" name="Kép 1">
          <a:extLst>
            <a:ext uri="{FF2B5EF4-FFF2-40B4-BE49-F238E27FC236}">
              <a16:creationId xmlns:a16="http://schemas.microsoft.com/office/drawing/2014/main" xmlns="" id="{00000000-0008-0000-0000-0000D9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92630" y="22926675"/>
          <a:ext cx="14325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255270</xdr:colOff>
      <xdr:row>37</xdr:row>
      <xdr:rowOff>46673</xdr:rowOff>
    </xdr:from>
    <xdr:to>
      <xdr:col>1</xdr:col>
      <xdr:colOff>2186940</xdr:colOff>
      <xdr:row>37</xdr:row>
      <xdr:rowOff>810578</xdr:rowOff>
    </xdr:to>
    <xdr:pic>
      <xdr:nvPicPr>
        <xdr:cNvPr id="59354" name="Kép 38348">
          <a:extLst>
            <a:ext uri="{FF2B5EF4-FFF2-40B4-BE49-F238E27FC236}">
              <a16:creationId xmlns:a16="http://schemas.microsoft.com/office/drawing/2014/main" xmlns="" id="{00000000-0008-0000-0000-0000DA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0" r="253"/>
        <a:stretch>
          <a:fillRect/>
        </a:stretch>
      </xdr:blipFill>
      <xdr:spPr bwMode="auto">
        <a:xfrm>
          <a:off x="1493520" y="37360861"/>
          <a:ext cx="1931670" cy="763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289560</xdr:colOff>
      <xdr:row>30</xdr:row>
      <xdr:rowOff>83820</xdr:rowOff>
    </xdr:from>
    <xdr:to>
      <xdr:col>1</xdr:col>
      <xdr:colOff>2141220</xdr:colOff>
      <xdr:row>30</xdr:row>
      <xdr:rowOff>937260</xdr:rowOff>
    </xdr:to>
    <xdr:pic>
      <xdr:nvPicPr>
        <xdr:cNvPr id="59355" name="Kép 3">
          <a:extLst>
            <a:ext uri="{FF2B5EF4-FFF2-40B4-BE49-F238E27FC236}">
              <a16:creationId xmlns:a16="http://schemas.microsoft.com/office/drawing/2014/main" xmlns="" id="{00000000-0008-0000-0000-0000DB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17320" y="29199840"/>
          <a:ext cx="1851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31</xdr:row>
      <xdr:rowOff>76200</xdr:rowOff>
    </xdr:from>
    <xdr:to>
      <xdr:col>1</xdr:col>
      <xdr:colOff>2156460</xdr:colOff>
      <xdr:row>31</xdr:row>
      <xdr:rowOff>937260</xdr:rowOff>
    </xdr:to>
    <xdr:pic>
      <xdr:nvPicPr>
        <xdr:cNvPr id="59356" name="Kép 2">
          <a:extLst>
            <a:ext uri="{FF2B5EF4-FFF2-40B4-BE49-F238E27FC236}">
              <a16:creationId xmlns:a16="http://schemas.microsoft.com/office/drawing/2014/main" xmlns="" id="{00000000-0008-0000-0000-0000DC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2560" y="30205680"/>
          <a:ext cx="18516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289560</xdr:colOff>
      <xdr:row>29</xdr:row>
      <xdr:rowOff>83820</xdr:rowOff>
    </xdr:from>
    <xdr:to>
      <xdr:col>1</xdr:col>
      <xdr:colOff>2141220</xdr:colOff>
      <xdr:row>29</xdr:row>
      <xdr:rowOff>937260</xdr:rowOff>
    </xdr:to>
    <xdr:pic>
      <xdr:nvPicPr>
        <xdr:cNvPr id="59357" name="Kép 4">
          <a:extLst>
            <a:ext uri="{FF2B5EF4-FFF2-40B4-BE49-F238E27FC236}">
              <a16:creationId xmlns:a16="http://schemas.microsoft.com/office/drawing/2014/main" xmlns="" id="{00000000-0008-0000-0000-0000DD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17320" y="28186380"/>
          <a:ext cx="1851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281940</xdr:colOff>
      <xdr:row>33</xdr:row>
      <xdr:rowOff>91440</xdr:rowOff>
    </xdr:from>
    <xdr:to>
      <xdr:col>1</xdr:col>
      <xdr:colOff>2125980</xdr:colOff>
      <xdr:row>33</xdr:row>
      <xdr:rowOff>944880</xdr:rowOff>
    </xdr:to>
    <xdr:pic>
      <xdr:nvPicPr>
        <xdr:cNvPr id="59358" name="Kép 3">
          <a:extLst>
            <a:ext uri="{FF2B5EF4-FFF2-40B4-BE49-F238E27FC236}">
              <a16:creationId xmlns:a16="http://schemas.microsoft.com/office/drawing/2014/main" xmlns="" id="{00000000-0008-0000-0000-0000DE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32247840"/>
          <a:ext cx="184404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297180</xdr:colOff>
      <xdr:row>34</xdr:row>
      <xdr:rowOff>83820</xdr:rowOff>
    </xdr:from>
    <xdr:to>
      <xdr:col>1</xdr:col>
      <xdr:colOff>2141220</xdr:colOff>
      <xdr:row>34</xdr:row>
      <xdr:rowOff>944880</xdr:rowOff>
    </xdr:to>
    <xdr:pic>
      <xdr:nvPicPr>
        <xdr:cNvPr id="59359" name="Kép 2">
          <a:extLst>
            <a:ext uri="{FF2B5EF4-FFF2-40B4-BE49-F238E27FC236}">
              <a16:creationId xmlns:a16="http://schemas.microsoft.com/office/drawing/2014/main" xmlns="" id="{00000000-0008-0000-0000-0000DF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4940" y="33253680"/>
          <a:ext cx="18440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281940</xdr:colOff>
      <xdr:row>32</xdr:row>
      <xdr:rowOff>91440</xdr:rowOff>
    </xdr:from>
    <xdr:to>
      <xdr:col>1</xdr:col>
      <xdr:colOff>2133600</xdr:colOff>
      <xdr:row>32</xdr:row>
      <xdr:rowOff>944880</xdr:rowOff>
    </xdr:to>
    <xdr:pic>
      <xdr:nvPicPr>
        <xdr:cNvPr id="59360" name="Kép 4">
          <a:extLst>
            <a:ext uri="{FF2B5EF4-FFF2-40B4-BE49-F238E27FC236}">
              <a16:creationId xmlns:a16="http://schemas.microsoft.com/office/drawing/2014/main" xmlns="" id="{00000000-0008-0000-0000-0000E0E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31234380"/>
          <a:ext cx="18516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97"/>
  <sheetViews>
    <sheetView tabSelected="1" zoomScale="70" zoomScaleNormal="70" zoomScaleSheetLayoutView="70" zoomScalePageLayoutView="10" workbookViewId="0">
      <pane ySplit="2" topLeftCell="A3" activePane="bottomLeft" state="frozen"/>
      <selection pane="bottomLeft" activeCell="K4" sqref="K4"/>
    </sheetView>
  </sheetViews>
  <sheetFormatPr defaultRowHeight="12.75"/>
  <cols>
    <col min="1" max="1" width="18" style="5" customWidth="1"/>
    <col min="2" max="2" width="33.5703125" style="1" customWidth="1"/>
    <col min="3" max="3" width="54.5703125" style="1" customWidth="1"/>
    <col min="4" max="4" width="9.28515625" customWidth="1"/>
    <col min="5" max="5" width="12.140625" style="6" customWidth="1"/>
    <col min="6" max="6" width="17" customWidth="1"/>
    <col min="7" max="7" width="17.140625" customWidth="1"/>
    <col min="8" max="8" width="16.85546875" customWidth="1"/>
    <col min="9" max="9" width="3.28515625" customWidth="1"/>
    <col min="10" max="10" width="12.85546875" customWidth="1"/>
    <col min="11" max="11" width="8.42578125" customWidth="1"/>
    <col min="12" max="12" width="17.28515625" customWidth="1"/>
    <col min="13" max="13" width="9.140625" customWidth="1"/>
    <col min="14" max="14" width="16.28515625" customWidth="1"/>
    <col min="15" max="15" width="10.5703125" customWidth="1"/>
    <col min="24" max="24" width="44.5703125" customWidth="1"/>
  </cols>
  <sheetData>
    <row r="1" spans="1:17" ht="70.900000000000006" customHeight="1" thickBot="1">
      <c r="A1" s="70" t="s">
        <v>182</v>
      </c>
      <c r="B1" s="71"/>
      <c r="C1" s="71"/>
      <c r="D1" s="71"/>
      <c r="E1" s="71"/>
      <c r="F1" s="71"/>
      <c r="G1" s="71"/>
      <c r="H1" s="71"/>
      <c r="I1" s="73"/>
      <c r="J1" s="64" t="s">
        <v>101</v>
      </c>
      <c r="K1" s="53">
        <v>1</v>
      </c>
      <c r="L1" s="65" t="s">
        <v>113</v>
      </c>
      <c r="M1" s="66">
        <v>0</v>
      </c>
      <c r="N1" s="67" t="s">
        <v>105</v>
      </c>
      <c r="O1" s="74">
        <v>0.28000000000000003</v>
      </c>
    </row>
    <row r="2" spans="1:17" s="2" customFormat="1" ht="115.15" customHeight="1" thickBot="1">
      <c r="A2" s="63" t="s">
        <v>102</v>
      </c>
      <c r="B2" s="7" t="s">
        <v>92</v>
      </c>
      <c r="C2" s="7" t="s">
        <v>103</v>
      </c>
      <c r="D2" s="8" t="s">
        <v>149</v>
      </c>
      <c r="E2" s="9" t="str">
        <f>IF(K1=1,"Nettó"&amp;" listaár "&amp;"EUR/db","Nettó"&amp;" listaár "&amp;K1&amp;" HUF/EUR árfolyam mellett Forint /db")</f>
        <v>Nettó listaár EUR/db</v>
      </c>
      <c r="F2" s="9" t="str">
        <f>IF(K1=1,"Nettó"&amp;" viszonteladói ár "&amp;"EUR/db","Nettó"&amp;" viszonteladói ár "&amp;K1&amp;" HUF/EUR árfolyam mellett Forint /db")</f>
        <v>Nettó viszonteladói ár EUR/db</v>
      </c>
      <c r="G2" s="9" t="str">
        <f>IF(K1=1,"Nettó"&amp;" kedvezményes ár "&amp;"EUR/db","Nettó"&amp;" kedvezményes ár "&amp;K1&amp;" HUF/EUR árfolyam mellett Forint /db")</f>
        <v>Nettó kedvezményes ár EUR/db</v>
      </c>
      <c r="H2" s="10" t="str">
        <f>IF(O1&lt;&gt;0,IF(K1=1,"Nettó"&amp;" kedvezményes összár "&amp;"EUR","Nettó"&amp;" kedvezményes összár "&amp;K1&amp;" HUF/EUR árfolyam mellett Forint"),IF(K1=1,"Nettó"&amp;" listaár összesen "&amp;"EUR","Nettó"&amp;" listaár összesen "&amp;K1&amp;" HUF/EUR árfolyam mellett Forint"))</f>
        <v>Nettó kedvezményes összár EUR</v>
      </c>
      <c r="I2" s="72"/>
      <c r="P2" s="2" t="s">
        <v>63</v>
      </c>
      <c r="Q2" s="2" t="s">
        <v>63</v>
      </c>
    </row>
    <row r="3" spans="1:17" ht="22.9" customHeight="1">
      <c r="A3" s="58" t="s">
        <v>5</v>
      </c>
      <c r="B3" s="11"/>
      <c r="C3" s="11" t="s">
        <v>63</v>
      </c>
      <c r="D3" s="11" t="s">
        <v>63</v>
      </c>
      <c r="E3" s="12" t="s">
        <v>63</v>
      </c>
      <c r="F3" s="13" t="s">
        <v>63</v>
      </c>
      <c r="G3" s="13"/>
      <c r="H3" s="14" t="s">
        <v>63</v>
      </c>
      <c r="I3" s="68"/>
      <c r="K3" t="s">
        <v>63</v>
      </c>
      <c r="L3" t="s">
        <v>63</v>
      </c>
      <c r="M3" t="s">
        <v>63</v>
      </c>
      <c r="N3" t="s">
        <v>63</v>
      </c>
      <c r="O3" t="s">
        <v>63</v>
      </c>
      <c r="P3" t="s">
        <v>63</v>
      </c>
      <c r="Q3" t="s">
        <v>63</v>
      </c>
    </row>
    <row r="4" spans="1:17" ht="79.900000000000006" customHeight="1">
      <c r="A4" s="15" t="s">
        <v>21</v>
      </c>
      <c r="B4" s="16"/>
      <c r="C4" s="16" t="s">
        <v>112</v>
      </c>
      <c r="D4" s="54">
        <v>0</v>
      </c>
      <c r="E4" s="17">
        <f>VLOOKUP(A4,Data!B$2:C$100,2,FALSE)*K$1</f>
        <v>414.09999999999997</v>
      </c>
      <c r="F4" s="18">
        <f t="shared" ref="F4:F40" si="0">ROUND(E4*(1-M$1),0)</f>
        <v>414</v>
      </c>
      <c r="G4" s="18">
        <f t="shared" ref="G4:G40" si="1">ROUND(E4*(1-O$1),0)</f>
        <v>298</v>
      </c>
      <c r="H4" s="19" t="str">
        <f>IF(AND(D4&lt;&gt;0,D4&lt;&gt;""),ROUND(D4*G4,0),"")</f>
        <v/>
      </c>
      <c r="I4" s="20"/>
      <c r="L4" t="s">
        <v>63</v>
      </c>
      <c r="M4" t="s">
        <v>63</v>
      </c>
      <c r="N4" t="s">
        <v>63</v>
      </c>
      <c r="O4" t="s">
        <v>63</v>
      </c>
      <c r="Q4" t="s">
        <v>63</v>
      </c>
    </row>
    <row r="5" spans="1:17" ht="79.900000000000006" customHeight="1">
      <c r="A5" s="15" t="s">
        <v>22</v>
      </c>
      <c r="B5" s="16"/>
      <c r="C5" s="16" t="s">
        <v>114</v>
      </c>
      <c r="D5" s="54">
        <v>0</v>
      </c>
      <c r="E5" s="17">
        <f>VLOOKUP(A5,Data!B$2:C$100,2,FALSE)*K$1</f>
        <v>541.19999999999993</v>
      </c>
      <c r="F5" s="18">
        <f t="shared" si="0"/>
        <v>541</v>
      </c>
      <c r="G5" s="18">
        <f t="shared" si="1"/>
        <v>390</v>
      </c>
      <c r="H5" s="19" t="str">
        <f t="shared" ref="H5:H62" si="2">IF(AND(D5&lt;&gt;0,D5&lt;&gt;""),ROUND(D5*G5,0),"")</f>
        <v/>
      </c>
      <c r="I5" s="20"/>
      <c r="L5" t="s">
        <v>63</v>
      </c>
      <c r="M5" t="s">
        <v>63</v>
      </c>
      <c r="N5" t="s">
        <v>63</v>
      </c>
      <c r="O5" t="s">
        <v>63</v>
      </c>
      <c r="Q5" t="s">
        <v>63</v>
      </c>
    </row>
    <row r="6" spans="1:17" ht="79.900000000000006" customHeight="1">
      <c r="A6" s="15" t="s">
        <v>94</v>
      </c>
      <c r="B6" s="16"/>
      <c r="C6" s="16" t="s">
        <v>115</v>
      </c>
      <c r="D6" s="54">
        <v>0</v>
      </c>
      <c r="E6" s="17">
        <f>VLOOKUP(A6,Data!B$2:C$100,2,FALSE)*K$1</f>
        <v>541.19999999999993</v>
      </c>
      <c r="F6" s="18">
        <f t="shared" si="0"/>
        <v>541</v>
      </c>
      <c r="G6" s="18">
        <f t="shared" si="1"/>
        <v>390</v>
      </c>
      <c r="H6" s="19" t="str">
        <f t="shared" si="2"/>
        <v/>
      </c>
      <c r="I6" s="20"/>
      <c r="L6" t="s">
        <v>63</v>
      </c>
      <c r="M6" t="s">
        <v>63</v>
      </c>
      <c r="N6" t="s">
        <v>63</v>
      </c>
      <c r="O6" s="4" t="s">
        <v>63</v>
      </c>
      <c r="Q6" t="s">
        <v>63</v>
      </c>
    </row>
    <row r="7" spans="1:17" ht="79.900000000000006" customHeight="1">
      <c r="A7" s="15" t="s">
        <v>23</v>
      </c>
      <c r="B7" s="16"/>
      <c r="C7" s="16" t="s">
        <v>116</v>
      </c>
      <c r="D7" s="54">
        <v>0</v>
      </c>
      <c r="E7" s="17">
        <f>VLOOKUP(A7,Data!B$2:C$100,2,FALSE)*K$1</f>
        <v>541.19999999999993</v>
      </c>
      <c r="F7" s="18">
        <f t="shared" si="0"/>
        <v>541</v>
      </c>
      <c r="G7" s="18">
        <f t="shared" si="1"/>
        <v>390</v>
      </c>
      <c r="H7" s="19" t="str">
        <f t="shared" si="2"/>
        <v/>
      </c>
      <c r="I7" s="20"/>
      <c r="L7" t="s">
        <v>63</v>
      </c>
      <c r="M7" t="s">
        <v>63</v>
      </c>
      <c r="N7" t="s">
        <v>63</v>
      </c>
      <c r="O7" t="s">
        <v>63</v>
      </c>
      <c r="Q7" t="s">
        <v>63</v>
      </c>
    </row>
    <row r="8" spans="1:17" ht="79.900000000000006" customHeight="1">
      <c r="A8" s="15" t="s">
        <v>24</v>
      </c>
      <c r="B8" s="16"/>
      <c r="C8" s="16" t="s">
        <v>117</v>
      </c>
      <c r="D8" s="54">
        <v>0</v>
      </c>
      <c r="E8" s="17">
        <f>VLOOKUP(A8,Data!B$2:C$100,2,FALSE)*K$1</f>
        <v>524.79999999999995</v>
      </c>
      <c r="F8" s="18">
        <f t="shared" si="0"/>
        <v>525</v>
      </c>
      <c r="G8" s="18">
        <f t="shared" si="1"/>
        <v>378</v>
      </c>
      <c r="H8" s="19" t="str">
        <f t="shared" si="2"/>
        <v/>
      </c>
      <c r="I8" s="20"/>
      <c r="L8" t="s">
        <v>63</v>
      </c>
      <c r="M8" t="s">
        <v>63</v>
      </c>
      <c r="N8" t="s">
        <v>63</v>
      </c>
      <c r="O8" t="s">
        <v>63</v>
      </c>
      <c r="Q8" s="3" t="s">
        <v>63</v>
      </c>
    </row>
    <row r="9" spans="1:17" ht="79.900000000000006" customHeight="1">
      <c r="A9" s="15" t="s">
        <v>25</v>
      </c>
      <c r="B9" s="16"/>
      <c r="C9" s="16" t="s">
        <v>120</v>
      </c>
      <c r="D9" s="54">
        <v>0</v>
      </c>
      <c r="E9" s="17">
        <f>VLOOKUP(A9,Data!B$2:C$100,2,FALSE)*K$1</f>
        <v>637.54999999999995</v>
      </c>
      <c r="F9" s="18">
        <f t="shared" si="0"/>
        <v>638</v>
      </c>
      <c r="G9" s="18">
        <f t="shared" si="1"/>
        <v>459</v>
      </c>
      <c r="H9" s="19" t="str">
        <f t="shared" si="2"/>
        <v/>
      </c>
      <c r="I9" s="20"/>
      <c r="L9" t="s">
        <v>63</v>
      </c>
      <c r="M9" t="s">
        <v>63</v>
      </c>
      <c r="N9" t="s">
        <v>63</v>
      </c>
      <c r="O9" t="s">
        <v>63</v>
      </c>
      <c r="Q9" s="3" t="s">
        <v>63</v>
      </c>
    </row>
    <row r="10" spans="1:17" ht="79.900000000000006" customHeight="1">
      <c r="A10" s="15" t="s">
        <v>95</v>
      </c>
      <c r="B10" s="16"/>
      <c r="C10" s="16" t="s">
        <v>118</v>
      </c>
      <c r="D10" s="54">
        <v>0</v>
      </c>
      <c r="E10" s="17">
        <f>VLOOKUP(A10,Data!B$2:C$100,2,FALSE)*K$1</f>
        <v>637.54999999999995</v>
      </c>
      <c r="F10" s="18">
        <f t="shared" si="0"/>
        <v>638</v>
      </c>
      <c r="G10" s="18">
        <f t="shared" si="1"/>
        <v>459</v>
      </c>
      <c r="H10" s="19" t="str">
        <f t="shared" si="2"/>
        <v/>
      </c>
      <c r="I10" s="20"/>
      <c r="L10" t="s">
        <v>63</v>
      </c>
      <c r="M10" t="s">
        <v>63</v>
      </c>
      <c r="N10" t="s">
        <v>63</v>
      </c>
      <c r="O10" t="s">
        <v>63</v>
      </c>
      <c r="Q10" s="3" t="s">
        <v>63</v>
      </c>
    </row>
    <row r="11" spans="1:17" ht="79.900000000000006" customHeight="1">
      <c r="A11" s="15" t="s">
        <v>26</v>
      </c>
      <c r="B11" s="16"/>
      <c r="C11" s="16" t="s">
        <v>119</v>
      </c>
      <c r="D11" s="54">
        <v>0</v>
      </c>
      <c r="E11" s="17">
        <f>VLOOKUP(A11,Data!B$2:C$100,2,FALSE)*K$1</f>
        <v>637.54999999999995</v>
      </c>
      <c r="F11" s="18">
        <f t="shared" si="0"/>
        <v>638</v>
      </c>
      <c r="G11" s="18">
        <f t="shared" si="1"/>
        <v>459</v>
      </c>
      <c r="H11" s="19" t="str">
        <f t="shared" si="2"/>
        <v/>
      </c>
      <c r="I11" s="20"/>
      <c r="L11" t="s">
        <v>63</v>
      </c>
      <c r="M11" t="s">
        <v>63</v>
      </c>
      <c r="N11" t="s">
        <v>63</v>
      </c>
      <c r="O11" t="s">
        <v>63</v>
      </c>
      <c r="Q11" s="3" t="s">
        <v>63</v>
      </c>
    </row>
    <row r="12" spans="1:17" ht="79.900000000000006" customHeight="1">
      <c r="A12" s="15" t="s">
        <v>27</v>
      </c>
      <c r="B12" s="16"/>
      <c r="C12" s="16" t="s">
        <v>121</v>
      </c>
      <c r="D12" s="54">
        <v>0</v>
      </c>
      <c r="E12" s="17">
        <f>VLOOKUP(A12,Data!B$2:C$100,2,FALSE)*K$1</f>
        <v>729.8</v>
      </c>
      <c r="F12" s="18">
        <f t="shared" si="0"/>
        <v>730</v>
      </c>
      <c r="G12" s="18">
        <f t="shared" si="1"/>
        <v>525</v>
      </c>
      <c r="H12" s="19" t="str">
        <f t="shared" si="2"/>
        <v/>
      </c>
      <c r="I12" s="20"/>
      <c r="L12" t="s">
        <v>63</v>
      </c>
      <c r="M12" t="s">
        <v>63</v>
      </c>
      <c r="N12" t="s">
        <v>63</v>
      </c>
      <c r="O12" t="s">
        <v>63</v>
      </c>
      <c r="Q12" s="4" t="s">
        <v>63</v>
      </c>
    </row>
    <row r="13" spans="1:17" ht="79.900000000000006" customHeight="1">
      <c r="A13" s="15" t="s">
        <v>28</v>
      </c>
      <c r="B13" s="16"/>
      <c r="C13" s="16" t="s">
        <v>122</v>
      </c>
      <c r="D13" s="54">
        <v>0</v>
      </c>
      <c r="E13" s="17">
        <f>VLOOKUP(A13,Data!B$2:C$100,2,FALSE)*K$1</f>
        <v>871.24999999999989</v>
      </c>
      <c r="F13" s="18">
        <f t="shared" si="0"/>
        <v>871</v>
      </c>
      <c r="G13" s="18">
        <f t="shared" si="1"/>
        <v>627</v>
      </c>
      <c r="H13" s="19" t="str">
        <f t="shared" si="2"/>
        <v/>
      </c>
      <c r="I13" s="20"/>
      <c r="L13" t="s">
        <v>63</v>
      </c>
      <c r="M13" t="s">
        <v>63</v>
      </c>
      <c r="N13" t="s">
        <v>63</v>
      </c>
      <c r="O13" t="s">
        <v>63</v>
      </c>
      <c r="Q13" s="4" t="s">
        <v>63</v>
      </c>
    </row>
    <row r="14" spans="1:17" ht="79.900000000000006" customHeight="1">
      <c r="A14" s="15" t="s">
        <v>96</v>
      </c>
      <c r="B14" s="16"/>
      <c r="C14" s="16" t="s">
        <v>123</v>
      </c>
      <c r="D14" s="54">
        <v>0</v>
      </c>
      <c r="E14" s="17">
        <f>VLOOKUP(A14,Data!B$2:C$100,2,FALSE)*K$1</f>
        <v>871.24999999999989</v>
      </c>
      <c r="F14" s="18">
        <f t="shared" si="0"/>
        <v>871</v>
      </c>
      <c r="G14" s="18">
        <f t="shared" si="1"/>
        <v>627</v>
      </c>
      <c r="H14" s="19" t="str">
        <f t="shared" si="2"/>
        <v/>
      </c>
      <c r="I14" s="20"/>
      <c r="L14" t="s">
        <v>63</v>
      </c>
      <c r="M14" t="s">
        <v>63</v>
      </c>
      <c r="N14" t="s">
        <v>63</v>
      </c>
      <c r="O14" t="s">
        <v>63</v>
      </c>
      <c r="Q14" s="4" t="s">
        <v>63</v>
      </c>
    </row>
    <row r="15" spans="1:17" ht="79.900000000000006" customHeight="1">
      <c r="A15" s="15" t="s">
        <v>29</v>
      </c>
      <c r="B15" s="16"/>
      <c r="C15" s="16" t="s">
        <v>124</v>
      </c>
      <c r="D15" s="54">
        <v>0</v>
      </c>
      <c r="E15" s="17">
        <f>VLOOKUP(A15,Data!B$2:C$100,2,FALSE)*K$1</f>
        <v>871.24999999999989</v>
      </c>
      <c r="F15" s="18">
        <f t="shared" si="0"/>
        <v>871</v>
      </c>
      <c r="G15" s="18">
        <f t="shared" si="1"/>
        <v>627</v>
      </c>
      <c r="H15" s="19" t="str">
        <f t="shared" si="2"/>
        <v/>
      </c>
      <c r="I15" s="20"/>
      <c r="L15" t="s">
        <v>63</v>
      </c>
      <c r="M15" t="s">
        <v>63</v>
      </c>
      <c r="N15" t="s">
        <v>63</v>
      </c>
      <c r="O15" t="s">
        <v>63</v>
      </c>
      <c r="Q15" s="4" t="s">
        <v>63</v>
      </c>
    </row>
    <row r="16" spans="1:17" ht="79.900000000000006" customHeight="1">
      <c r="A16" s="15" t="s">
        <v>30</v>
      </c>
      <c r="B16" s="16"/>
      <c r="C16" s="16" t="s">
        <v>125</v>
      </c>
      <c r="D16" s="54">
        <v>0</v>
      </c>
      <c r="E16" s="17">
        <f>VLOOKUP(A16,Data!B$2:C$100,2,FALSE)*K$1</f>
        <v>836.4</v>
      </c>
      <c r="F16" s="18">
        <f t="shared" si="0"/>
        <v>836</v>
      </c>
      <c r="G16" s="18">
        <f t="shared" si="1"/>
        <v>602</v>
      </c>
      <c r="H16" s="19" t="str">
        <f t="shared" si="2"/>
        <v/>
      </c>
      <c r="I16" s="20"/>
      <c r="L16" t="s">
        <v>63</v>
      </c>
      <c r="M16" t="s">
        <v>63</v>
      </c>
      <c r="N16" t="s">
        <v>63</v>
      </c>
      <c r="O16" t="s">
        <v>63</v>
      </c>
      <c r="Q16" s="3" t="s">
        <v>63</v>
      </c>
    </row>
    <row r="17" spans="1:17" ht="79.900000000000006" customHeight="1">
      <c r="A17" s="15" t="s">
        <v>31</v>
      </c>
      <c r="B17" s="16"/>
      <c r="C17" s="16" t="s">
        <v>126</v>
      </c>
      <c r="D17" s="54">
        <v>0</v>
      </c>
      <c r="E17" s="17">
        <f>VLOOKUP(A17,Data!B$2:C$100,2,FALSE)*K$1</f>
        <v>1004.4999999999999</v>
      </c>
      <c r="F17" s="18">
        <f t="shared" si="0"/>
        <v>1005</v>
      </c>
      <c r="G17" s="18">
        <f t="shared" si="1"/>
        <v>723</v>
      </c>
      <c r="H17" s="19" t="str">
        <f t="shared" si="2"/>
        <v/>
      </c>
      <c r="I17" s="20"/>
      <c r="L17" t="s">
        <v>63</v>
      </c>
      <c r="M17" t="s">
        <v>63</v>
      </c>
      <c r="N17" t="s">
        <v>63</v>
      </c>
      <c r="O17" t="s">
        <v>63</v>
      </c>
      <c r="Q17" s="3" t="s">
        <v>63</v>
      </c>
    </row>
    <row r="18" spans="1:17" ht="79.900000000000006" customHeight="1">
      <c r="A18" s="15" t="s">
        <v>97</v>
      </c>
      <c r="B18" s="16"/>
      <c r="C18" s="16" t="s">
        <v>127</v>
      </c>
      <c r="D18" s="54">
        <v>0</v>
      </c>
      <c r="E18" s="17">
        <f>VLOOKUP(A18,Data!B$2:C$100,2,FALSE)*K$1</f>
        <v>1004.4999999999999</v>
      </c>
      <c r="F18" s="18">
        <f t="shared" si="0"/>
        <v>1005</v>
      </c>
      <c r="G18" s="18">
        <f t="shared" si="1"/>
        <v>723</v>
      </c>
      <c r="H18" s="19" t="str">
        <f t="shared" si="2"/>
        <v/>
      </c>
      <c r="I18" s="20"/>
      <c r="L18" t="s">
        <v>63</v>
      </c>
      <c r="M18" t="s">
        <v>63</v>
      </c>
      <c r="N18" t="s">
        <v>63</v>
      </c>
      <c r="O18" t="s">
        <v>63</v>
      </c>
      <c r="Q18" s="3" t="s">
        <v>63</v>
      </c>
    </row>
    <row r="19" spans="1:17" ht="79.900000000000006" customHeight="1">
      <c r="A19" s="15" t="s">
        <v>32</v>
      </c>
      <c r="B19" s="16"/>
      <c r="C19" s="16" t="s">
        <v>128</v>
      </c>
      <c r="D19" s="54">
        <v>0</v>
      </c>
      <c r="E19" s="17">
        <f>VLOOKUP(A19,Data!B$2:C$100,2,FALSE)*K$1</f>
        <v>1004.4999999999999</v>
      </c>
      <c r="F19" s="18">
        <f t="shared" si="0"/>
        <v>1005</v>
      </c>
      <c r="G19" s="18">
        <f t="shared" si="1"/>
        <v>723</v>
      </c>
      <c r="H19" s="19" t="str">
        <f t="shared" si="2"/>
        <v/>
      </c>
      <c r="I19" s="20"/>
      <c r="L19" t="s">
        <v>63</v>
      </c>
      <c r="M19" t="s">
        <v>63</v>
      </c>
      <c r="N19" t="s">
        <v>63</v>
      </c>
      <c r="O19" t="s">
        <v>63</v>
      </c>
      <c r="Q19" s="3" t="s">
        <v>63</v>
      </c>
    </row>
    <row r="20" spans="1:17" ht="79.900000000000006" customHeight="1">
      <c r="A20" s="15" t="s">
        <v>156</v>
      </c>
      <c r="B20" s="16"/>
      <c r="C20" s="16" t="s">
        <v>157</v>
      </c>
      <c r="D20" s="54">
        <v>0</v>
      </c>
      <c r="E20" s="17">
        <f>VLOOKUP(A20,Data!B$2:C$100,2,FALSE)*K$1</f>
        <v>307.5</v>
      </c>
      <c r="F20" s="18">
        <f t="shared" si="0"/>
        <v>308</v>
      </c>
      <c r="G20" s="18">
        <f t="shared" si="1"/>
        <v>221</v>
      </c>
      <c r="H20" s="19" t="str">
        <f t="shared" si="2"/>
        <v/>
      </c>
      <c r="I20" s="20"/>
      <c r="L20" t="s">
        <v>63</v>
      </c>
      <c r="M20" t="s">
        <v>63</v>
      </c>
      <c r="N20" t="s">
        <v>63</v>
      </c>
      <c r="O20" t="s">
        <v>63</v>
      </c>
      <c r="Q20" s="4" t="s">
        <v>63</v>
      </c>
    </row>
    <row r="21" spans="1:17" ht="79.900000000000006" customHeight="1">
      <c r="A21" s="15" t="s">
        <v>37</v>
      </c>
      <c r="B21" s="16"/>
      <c r="C21" s="16" t="s">
        <v>130</v>
      </c>
      <c r="D21" s="54">
        <v>0</v>
      </c>
      <c r="E21" s="17">
        <f>VLOOKUP(A21,Data!B$2:C$100,2,FALSE)*K$1</f>
        <v>319.79999999999995</v>
      </c>
      <c r="F21" s="18">
        <f t="shared" si="0"/>
        <v>320</v>
      </c>
      <c r="G21" s="18">
        <f t="shared" si="1"/>
        <v>230</v>
      </c>
      <c r="H21" s="19" t="str">
        <f t="shared" si="2"/>
        <v/>
      </c>
      <c r="I21" s="20"/>
      <c r="L21" t="s">
        <v>63</v>
      </c>
      <c r="M21" t="s">
        <v>63</v>
      </c>
      <c r="N21" t="s">
        <v>63</v>
      </c>
      <c r="O21" t="s">
        <v>63</v>
      </c>
      <c r="Q21" s="4" t="s">
        <v>63</v>
      </c>
    </row>
    <row r="22" spans="1:17" ht="79.900000000000006" customHeight="1">
      <c r="A22" s="15" t="s">
        <v>38</v>
      </c>
      <c r="B22" s="16"/>
      <c r="C22" s="16" t="s">
        <v>131</v>
      </c>
      <c r="D22" s="54">
        <v>0</v>
      </c>
      <c r="E22" s="17">
        <f>VLOOKUP(A22,Data!B$2:C$100,2,FALSE)*K$1</f>
        <v>375.15</v>
      </c>
      <c r="F22" s="18">
        <f t="shared" si="0"/>
        <v>375</v>
      </c>
      <c r="G22" s="18">
        <f t="shared" si="1"/>
        <v>270</v>
      </c>
      <c r="H22" s="19" t="str">
        <f t="shared" si="2"/>
        <v/>
      </c>
      <c r="I22" s="20"/>
      <c r="L22" t="s">
        <v>63</v>
      </c>
      <c r="M22" t="s">
        <v>63</v>
      </c>
      <c r="N22" t="s">
        <v>63</v>
      </c>
      <c r="O22" t="s">
        <v>63</v>
      </c>
      <c r="Q22" s="4" t="s">
        <v>63</v>
      </c>
    </row>
    <row r="23" spans="1:17" ht="79.900000000000006" customHeight="1">
      <c r="A23" s="15" t="s">
        <v>39</v>
      </c>
      <c r="B23" s="16"/>
      <c r="C23" s="16" t="s">
        <v>132</v>
      </c>
      <c r="D23" s="54">
        <v>0</v>
      </c>
      <c r="E23" s="17">
        <f>VLOOKUP(A23,Data!B$2:C$100,2,FALSE)*K$1</f>
        <v>448.95</v>
      </c>
      <c r="F23" s="18">
        <f t="shared" si="0"/>
        <v>449</v>
      </c>
      <c r="G23" s="18">
        <f t="shared" si="1"/>
        <v>323</v>
      </c>
      <c r="H23" s="19" t="str">
        <f t="shared" si="2"/>
        <v/>
      </c>
      <c r="I23" s="20"/>
      <c r="L23" t="s">
        <v>63</v>
      </c>
      <c r="M23" t="s">
        <v>63</v>
      </c>
      <c r="N23" t="s">
        <v>63</v>
      </c>
      <c r="O23" t="s">
        <v>63</v>
      </c>
      <c r="Q23" s="4" t="s">
        <v>63</v>
      </c>
    </row>
    <row r="24" spans="1:17" ht="79.900000000000006" customHeight="1">
      <c r="A24" s="15" t="s">
        <v>40</v>
      </c>
      <c r="B24" s="16"/>
      <c r="C24" s="16" t="s">
        <v>129</v>
      </c>
      <c r="D24" s="54">
        <v>0</v>
      </c>
      <c r="E24" s="17">
        <f>VLOOKUP(A24,Data!B$2:C$100,2,FALSE)*K$1</f>
        <v>471.49999999999994</v>
      </c>
      <c r="F24" s="18">
        <f t="shared" si="0"/>
        <v>472</v>
      </c>
      <c r="G24" s="18">
        <f t="shared" si="1"/>
        <v>339</v>
      </c>
      <c r="H24" s="19" t="str">
        <f t="shared" si="2"/>
        <v/>
      </c>
      <c r="I24" s="20"/>
      <c r="L24" t="s">
        <v>63</v>
      </c>
      <c r="M24" t="s">
        <v>63</v>
      </c>
      <c r="N24" t="s">
        <v>63</v>
      </c>
      <c r="O24" t="s">
        <v>63</v>
      </c>
      <c r="Q24" s="4" t="s">
        <v>63</v>
      </c>
    </row>
    <row r="25" spans="1:17" ht="79.900000000000006" customHeight="1">
      <c r="A25" s="15" t="s">
        <v>41</v>
      </c>
      <c r="B25" s="16"/>
      <c r="C25" s="16" t="s">
        <v>133</v>
      </c>
      <c r="D25" s="54">
        <v>0</v>
      </c>
      <c r="E25" s="17">
        <f>VLOOKUP(A25,Data!B$2:C$100,2,FALSE)*K$1</f>
        <v>563.75</v>
      </c>
      <c r="F25" s="18">
        <f t="shared" si="0"/>
        <v>564</v>
      </c>
      <c r="G25" s="18">
        <f t="shared" si="1"/>
        <v>406</v>
      </c>
      <c r="H25" s="19" t="str">
        <f t="shared" si="2"/>
        <v/>
      </c>
      <c r="I25" s="20"/>
      <c r="L25" t="s">
        <v>63</v>
      </c>
      <c r="M25" t="s">
        <v>63</v>
      </c>
      <c r="N25" t="s">
        <v>63</v>
      </c>
      <c r="O25" t="s">
        <v>63</v>
      </c>
      <c r="Q25" s="4" t="s">
        <v>63</v>
      </c>
    </row>
    <row r="26" spans="1:17" ht="79.900000000000006" customHeight="1">
      <c r="A26" s="15" t="s">
        <v>42</v>
      </c>
      <c r="B26" s="16"/>
      <c r="C26" s="16" t="s">
        <v>134</v>
      </c>
      <c r="D26" s="54">
        <v>0</v>
      </c>
      <c r="E26" s="17">
        <f>VLOOKUP(A26,Data!B$2:C$100,2,FALSE)*K$1</f>
        <v>717.49999999999989</v>
      </c>
      <c r="F26" s="18">
        <f t="shared" si="0"/>
        <v>718</v>
      </c>
      <c r="G26" s="18">
        <f t="shared" si="1"/>
        <v>517</v>
      </c>
      <c r="H26" s="19" t="str">
        <f t="shared" si="2"/>
        <v/>
      </c>
      <c r="I26" s="20"/>
      <c r="L26" t="s">
        <v>63</v>
      </c>
      <c r="M26" t="s">
        <v>63</v>
      </c>
      <c r="N26" t="s">
        <v>63</v>
      </c>
      <c r="O26" t="s">
        <v>63</v>
      </c>
      <c r="Q26" s="4" t="s">
        <v>63</v>
      </c>
    </row>
    <row r="27" spans="1:17" ht="79.900000000000006" customHeight="1">
      <c r="A27" s="15" t="s">
        <v>43</v>
      </c>
      <c r="B27" s="16"/>
      <c r="C27" s="16" t="s">
        <v>135</v>
      </c>
      <c r="D27" s="54">
        <v>0</v>
      </c>
      <c r="E27" s="17">
        <f>VLOOKUP(A27,Data!B$2:C$100,2,FALSE)*K$1</f>
        <v>383.34999999999997</v>
      </c>
      <c r="F27" s="18">
        <f t="shared" si="0"/>
        <v>383</v>
      </c>
      <c r="G27" s="18">
        <f t="shared" si="1"/>
        <v>276</v>
      </c>
      <c r="H27" s="19" t="str">
        <f t="shared" si="2"/>
        <v/>
      </c>
      <c r="I27" s="20"/>
      <c r="L27" t="s">
        <v>63</v>
      </c>
      <c r="M27" t="s">
        <v>63</v>
      </c>
      <c r="N27" t="s">
        <v>63</v>
      </c>
      <c r="O27" t="s">
        <v>63</v>
      </c>
      <c r="Q27" s="3" t="s">
        <v>63</v>
      </c>
    </row>
    <row r="28" spans="1:17" ht="79.900000000000006" customHeight="1">
      <c r="A28" s="15" t="s">
        <v>44</v>
      </c>
      <c r="B28" s="16"/>
      <c r="C28" s="16" t="s">
        <v>136</v>
      </c>
      <c r="D28" s="54">
        <v>0</v>
      </c>
      <c r="E28" s="17">
        <f>VLOOKUP(A28,Data!B$2:C$100,2,FALSE)*K$1</f>
        <v>383.34999999999997</v>
      </c>
      <c r="F28" s="18">
        <f t="shared" si="0"/>
        <v>383</v>
      </c>
      <c r="G28" s="18">
        <f t="shared" si="1"/>
        <v>276</v>
      </c>
      <c r="H28" s="19" t="str">
        <f t="shared" si="2"/>
        <v/>
      </c>
      <c r="I28" s="20"/>
      <c r="L28" t="s">
        <v>63</v>
      </c>
      <c r="M28" t="s">
        <v>63</v>
      </c>
      <c r="N28" t="s">
        <v>63</v>
      </c>
      <c r="O28" t="s">
        <v>63</v>
      </c>
      <c r="Q28" s="4" t="s">
        <v>63</v>
      </c>
    </row>
    <row r="29" spans="1:17" ht="79.900000000000006" customHeight="1">
      <c r="A29" s="15" t="s">
        <v>45</v>
      </c>
      <c r="B29" s="16"/>
      <c r="C29" s="16" t="s">
        <v>137</v>
      </c>
      <c r="D29" s="54">
        <v>0</v>
      </c>
      <c r="E29" s="17">
        <f>VLOOKUP(A29,Data!B$2:C$100,2,FALSE)*K$1</f>
        <v>383.34999999999997</v>
      </c>
      <c r="F29" s="18">
        <f t="shared" si="0"/>
        <v>383</v>
      </c>
      <c r="G29" s="18">
        <f t="shared" si="1"/>
        <v>276</v>
      </c>
      <c r="H29" s="19" t="str">
        <f t="shared" si="2"/>
        <v/>
      </c>
      <c r="I29" s="20"/>
      <c r="L29" t="s">
        <v>63</v>
      </c>
      <c r="M29" t="s">
        <v>63</v>
      </c>
      <c r="N29" t="s">
        <v>63</v>
      </c>
      <c r="O29" t="s">
        <v>63</v>
      </c>
      <c r="Q29" s="4" t="s">
        <v>63</v>
      </c>
    </row>
    <row r="30" spans="1:17" ht="79.900000000000006" customHeight="1">
      <c r="A30" s="15" t="s">
        <v>46</v>
      </c>
      <c r="B30" s="16"/>
      <c r="C30" s="16" t="s">
        <v>138</v>
      </c>
      <c r="D30" s="54">
        <v>0</v>
      </c>
      <c r="E30" s="17">
        <f>VLOOKUP(A30,Data!B$2:C$100,2,FALSE)*K$1</f>
        <v>446.9</v>
      </c>
      <c r="F30" s="18">
        <f t="shared" si="0"/>
        <v>447</v>
      </c>
      <c r="G30" s="18">
        <f t="shared" si="1"/>
        <v>322</v>
      </c>
      <c r="H30" s="19" t="str">
        <f t="shared" si="2"/>
        <v/>
      </c>
      <c r="I30" s="20"/>
      <c r="L30" t="s">
        <v>63</v>
      </c>
      <c r="M30" t="s">
        <v>63</v>
      </c>
      <c r="N30" t="s">
        <v>63</v>
      </c>
      <c r="O30" t="s">
        <v>63</v>
      </c>
      <c r="Q30" s="4" t="s">
        <v>63</v>
      </c>
    </row>
    <row r="31" spans="1:17" ht="79.900000000000006" customHeight="1">
      <c r="A31" s="15" t="s">
        <v>47</v>
      </c>
      <c r="B31" s="16"/>
      <c r="C31" s="16" t="s">
        <v>139</v>
      </c>
      <c r="D31" s="54">
        <v>0</v>
      </c>
      <c r="E31" s="17">
        <f>VLOOKUP(A31,Data!B$2:C$100,2,FALSE)*K$1</f>
        <v>446.9</v>
      </c>
      <c r="F31" s="18">
        <f t="shared" si="0"/>
        <v>447</v>
      </c>
      <c r="G31" s="18">
        <f t="shared" si="1"/>
        <v>322</v>
      </c>
      <c r="H31" s="19" t="str">
        <f t="shared" si="2"/>
        <v/>
      </c>
      <c r="I31" s="20"/>
      <c r="L31" t="s">
        <v>63</v>
      </c>
      <c r="M31" t="s">
        <v>63</v>
      </c>
      <c r="N31" t="s">
        <v>63</v>
      </c>
      <c r="O31" t="s">
        <v>63</v>
      </c>
      <c r="Q31" s="4" t="s">
        <v>63</v>
      </c>
    </row>
    <row r="32" spans="1:17" ht="79.900000000000006" customHeight="1">
      <c r="A32" s="15" t="s">
        <v>48</v>
      </c>
      <c r="B32" s="16"/>
      <c r="C32" s="16" t="s">
        <v>140</v>
      </c>
      <c r="D32" s="54">
        <v>0</v>
      </c>
      <c r="E32" s="17">
        <f>VLOOKUP(A32,Data!B$2:C$100,2,FALSE)*K$1</f>
        <v>446.9</v>
      </c>
      <c r="F32" s="18">
        <f t="shared" si="0"/>
        <v>447</v>
      </c>
      <c r="G32" s="18">
        <f t="shared" si="1"/>
        <v>322</v>
      </c>
      <c r="H32" s="19" t="str">
        <f t="shared" si="2"/>
        <v/>
      </c>
      <c r="I32" s="20"/>
      <c r="L32" t="s">
        <v>63</v>
      </c>
      <c r="M32" t="s">
        <v>63</v>
      </c>
      <c r="N32" t="s">
        <v>63</v>
      </c>
      <c r="O32" t="s">
        <v>63</v>
      </c>
      <c r="Q32" s="4" t="s">
        <v>63</v>
      </c>
    </row>
    <row r="33" spans="1:17" ht="79.900000000000006" customHeight="1">
      <c r="A33" s="15" t="s">
        <v>49</v>
      </c>
      <c r="B33" s="16"/>
      <c r="C33" s="16" t="s">
        <v>141</v>
      </c>
      <c r="D33" s="54">
        <v>0</v>
      </c>
      <c r="E33" s="17">
        <f>VLOOKUP(A33,Data!B$2:C$100,2,FALSE)*K$1</f>
        <v>645.75</v>
      </c>
      <c r="F33" s="18">
        <f t="shared" si="0"/>
        <v>646</v>
      </c>
      <c r="G33" s="18">
        <f t="shared" si="1"/>
        <v>465</v>
      </c>
      <c r="H33" s="19" t="str">
        <f t="shared" si="2"/>
        <v/>
      </c>
      <c r="I33" s="20"/>
      <c r="L33" t="s">
        <v>63</v>
      </c>
      <c r="M33" t="s">
        <v>63</v>
      </c>
      <c r="N33" t="s">
        <v>63</v>
      </c>
      <c r="O33" t="s">
        <v>63</v>
      </c>
      <c r="Q33" s="4" t="s">
        <v>63</v>
      </c>
    </row>
    <row r="34" spans="1:17" ht="79.900000000000006" customHeight="1">
      <c r="A34" s="15" t="s">
        <v>50</v>
      </c>
      <c r="B34" s="16"/>
      <c r="C34" s="16" t="s">
        <v>142</v>
      </c>
      <c r="D34" s="54">
        <v>0</v>
      </c>
      <c r="E34" s="17">
        <f>VLOOKUP(A34,Data!B$2:C$100,2,FALSE)*K$1</f>
        <v>645.75</v>
      </c>
      <c r="F34" s="18">
        <f t="shared" si="0"/>
        <v>646</v>
      </c>
      <c r="G34" s="18">
        <f t="shared" si="1"/>
        <v>465</v>
      </c>
      <c r="H34" s="19" t="str">
        <f t="shared" si="2"/>
        <v/>
      </c>
      <c r="I34" s="20"/>
      <c r="L34" t="s">
        <v>63</v>
      </c>
      <c r="M34" t="s">
        <v>63</v>
      </c>
      <c r="N34" t="s">
        <v>63</v>
      </c>
      <c r="O34" t="s">
        <v>63</v>
      </c>
      <c r="Q34" s="4" t="s">
        <v>63</v>
      </c>
    </row>
    <row r="35" spans="1:17" ht="79.900000000000006" customHeight="1">
      <c r="A35" s="15" t="s">
        <v>51</v>
      </c>
      <c r="B35" s="16"/>
      <c r="C35" s="16" t="s">
        <v>143</v>
      </c>
      <c r="D35" s="54">
        <v>0</v>
      </c>
      <c r="E35" s="17">
        <f>VLOOKUP(A35,Data!B$2:C$100,2,FALSE)*K$1</f>
        <v>645.75</v>
      </c>
      <c r="F35" s="18">
        <f t="shared" si="0"/>
        <v>646</v>
      </c>
      <c r="G35" s="18">
        <f t="shared" si="1"/>
        <v>465</v>
      </c>
      <c r="H35" s="19" t="str">
        <f t="shared" si="2"/>
        <v/>
      </c>
      <c r="I35" s="20"/>
      <c r="L35" t="s">
        <v>63</v>
      </c>
      <c r="M35" t="s">
        <v>63</v>
      </c>
      <c r="N35" t="s">
        <v>63</v>
      </c>
      <c r="O35" t="s">
        <v>63</v>
      </c>
      <c r="Q35" s="4" t="s">
        <v>63</v>
      </c>
    </row>
    <row r="36" spans="1:17" ht="90" customHeight="1">
      <c r="A36" s="22" t="s">
        <v>58</v>
      </c>
      <c r="B36" s="16"/>
      <c r="C36" s="16" t="s">
        <v>159</v>
      </c>
      <c r="D36" s="54">
        <v>0</v>
      </c>
      <c r="E36" s="17">
        <f>VLOOKUP(A36,Data!B$2:C$100,2,FALSE)*K$1</f>
        <v>360.79999999999995</v>
      </c>
      <c r="F36" s="18">
        <f t="shared" si="0"/>
        <v>361</v>
      </c>
      <c r="G36" s="18">
        <f t="shared" si="1"/>
        <v>260</v>
      </c>
      <c r="H36" s="19" t="str">
        <f t="shared" si="2"/>
        <v/>
      </c>
      <c r="I36" s="20"/>
      <c r="L36" t="s">
        <v>63</v>
      </c>
      <c r="M36" t="s">
        <v>63</v>
      </c>
      <c r="N36" t="s">
        <v>63</v>
      </c>
      <c r="O36" t="s">
        <v>63</v>
      </c>
      <c r="Q36" s="4" t="s">
        <v>63</v>
      </c>
    </row>
    <row r="37" spans="1:17" ht="90" customHeight="1">
      <c r="A37" s="22" t="s">
        <v>59</v>
      </c>
      <c r="B37" s="16"/>
      <c r="C37" s="16" t="s">
        <v>160</v>
      </c>
      <c r="D37" s="54">
        <v>0</v>
      </c>
      <c r="E37" s="17">
        <f>VLOOKUP(A37,Data!B$2:C$100,2,FALSE)*K$1</f>
        <v>494.04999999999995</v>
      </c>
      <c r="F37" s="18">
        <f t="shared" si="0"/>
        <v>494</v>
      </c>
      <c r="G37" s="18">
        <f t="shared" si="1"/>
        <v>356</v>
      </c>
      <c r="H37" s="19" t="str">
        <f t="shared" si="2"/>
        <v/>
      </c>
      <c r="I37" s="20"/>
      <c r="L37" t="s">
        <v>63</v>
      </c>
      <c r="M37" t="s">
        <v>63</v>
      </c>
      <c r="N37" t="s">
        <v>63</v>
      </c>
      <c r="O37" t="s">
        <v>63</v>
      </c>
      <c r="Q37" s="4" t="s">
        <v>63</v>
      </c>
    </row>
    <row r="38" spans="1:17" ht="66" customHeight="1">
      <c r="A38" s="22" t="s">
        <v>55</v>
      </c>
      <c r="B38" s="16"/>
      <c r="C38" s="16" t="s">
        <v>109</v>
      </c>
      <c r="D38" s="54">
        <v>0</v>
      </c>
      <c r="E38" s="17">
        <f>VLOOKUP(A38,Data!B$2:C$100,2,FALSE)*K$1</f>
        <v>198.85</v>
      </c>
      <c r="F38" s="18">
        <f t="shared" si="0"/>
        <v>199</v>
      </c>
      <c r="G38" s="18">
        <f t="shared" si="1"/>
        <v>143</v>
      </c>
      <c r="H38" s="19" t="str">
        <f t="shared" si="2"/>
        <v/>
      </c>
      <c r="I38" s="20"/>
      <c r="L38" t="s">
        <v>63</v>
      </c>
      <c r="M38" t="s">
        <v>63</v>
      </c>
      <c r="N38" t="s">
        <v>63</v>
      </c>
      <c r="O38" t="s">
        <v>63</v>
      </c>
      <c r="Q38" s="4" t="s">
        <v>63</v>
      </c>
    </row>
    <row r="39" spans="1:17" ht="67.150000000000006" customHeight="1">
      <c r="A39" s="22" t="s">
        <v>56</v>
      </c>
      <c r="B39" s="16"/>
      <c r="C39" s="16" t="s">
        <v>111</v>
      </c>
      <c r="D39" s="54">
        <v>0</v>
      </c>
      <c r="E39" s="17">
        <f>VLOOKUP(A39,Data!B$2:C$100,2,FALSE)*K$1</f>
        <v>221.39999999999998</v>
      </c>
      <c r="F39" s="18">
        <f t="shared" si="0"/>
        <v>221</v>
      </c>
      <c r="G39" s="18">
        <f t="shared" si="1"/>
        <v>159</v>
      </c>
      <c r="H39" s="19" t="str">
        <f t="shared" si="2"/>
        <v/>
      </c>
      <c r="I39" s="20"/>
      <c r="L39" t="s">
        <v>63</v>
      </c>
      <c r="M39" t="s">
        <v>63</v>
      </c>
      <c r="N39" t="s">
        <v>63</v>
      </c>
      <c r="O39" t="s">
        <v>63</v>
      </c>
      <c r="Q39" s="4" t="s">
        <v>63</v>
      </c>
    </row>
    <row r="40" spans="1:17" ht="67.150000000000006" customHeight="1">
      <c r="A40" s="22" t="s">
        <v>57</v>
      </c>
      <c r="B40" s="16"/>
      <c r="C40" s="16" t="s">
        <v>110</v>
      </c>
      <c r="D40" s="54">
        <v>0</v>
      </c>
      <c r="E40" s="17">
        <f>VLOOKUP(A40,Data!B$2:C$100,2,FALSE)*K$1</f>
        <v>323.89999999999998</v>
      </c>
      <c r="F40" s="18">
        <f t="shared" si="0"/>
        <v>324</v>
      </c>
      <c r="G40" s="18">
        <f t="shared" si="1"/>
        <v>233</v>
      </c>
      <c r="H40" s="19" t="str">
        <f t="shared" si="2"/>
        <v/>
      </c>
      <c r="I40" s="20"/>
      <c r="L40" t="s">
        <v>63</v>
      </c>
      <c r="M40" t="s">
        <v>63</v>
      </c>
      <c r="N40" t="s">
        <v>63</v>
      </c>
      <c r="O40" t="s">
        <v>63</v>
      </c>
      <c r="Q40" s="4" t="s">
        <v>63</v>
      </c>
    </row>
    <row r="41" spans="1:17" ht="22.9" customHeight="1">
      <c r="A41" s="59" t="s">
        <v>6</v>
      </c>
      <c r="B41" s="23"/>
      <c r="C41" s="23" t="s">
        <v>63</v>
      </c>
      <c r="D41" s="55"/>
      <c r="E41" s="24"/>
      <c r="F41" s="24"/>
      <c r="G41" s="24"/>
      <c r="H41" s="25"/>
      <c r="I41" s="69"/>
      <c r="L41" t="s">
        <v>63</v>
      </c>
      <c r="M41" t="s">
        <v>63</v>
      </c>
      <c r="N41" t="s">
        <v>63</v>
      </c>
      <c r="O41" t="s">
        <v>63</v>
      </c>
      <c r="Q41" s="4" t="s">
        <v>63</v>
      </c>
    </row>
    <row r="42" spans="1:17" ht="40.15" customHeight="1">
      <c r="A42" s="15" t="s">
        <v>33</v>
      </c>
      <c r="B42" s="16"/>
      <c r="C42" s="16" t="s">
        <v>72</v>
      </c>
      <c r="D42" s="54">
        <v>0</v>
      </c>
      <c r="E42" s="17">
        <f>VLOOKUP(A42,Data!B$2:C$100,2,FALSE)*K$1</f>
        <v>1047.55</v>
      </c>
      <c r="F42" s="18">
        <f t="shared" ref="F42:F57" si="3">ROUND(E42*(1-M$1),0)</f>
        <v>1048</v>
      </c>
      <c r="G42" s="18">
        <f t="shared" ref="G42:G57" si="4">ROUND(E42*(1-O$1),0)</f>
        <v>754</v>
      </c>
      <c r="H42" s="19" t="str">
        <f t="shared" si="2"/>
        <v/>
      </c>
      <c r="I42" s="20"/>
      <c r="L42" t="s">
        <v>63</v>
      </c>
      <c r="M42" t="s">
        <v>63</v>
      </c>
      <c r="N42" t="s">
        <v>63</v>
      </c>
      <c r="O42" t="s">
        <v>63</v>
      </c>
      <c r="Q42" s="3" t="s">
        <v>63</v>
      </c>
    </row>
    <row r="43" spans="1:17" ht="40.15" customHeight="1">
      <c r="A43" s="15" t="s">
        <v>34</v>
      </c>
      <c r="B43" s="16"/>
      <c r="C43" s="16" t="s">
        <v>73</v>
      </c>
      <c r="D43" s="54">
        <v>0</v>
      </c>
      <c r="E43" s="17">
        <f>VLOOKUP(A43,Data!B$2:C$100,2,FALSE)*K$1</f>
        <v>1273.05</v>
      </c>
      <c r="F43" s="18">
        <f t="shared" si="3"/>
        <v>1273</v>
      </c>
      <c r="G43" s="18">
        <f t="shared" si="4"/>
        <v>917</v>
      </c>
      <c r="H43" s="19" t="str">
        <f t="shared" si="2"/>
        <v/>
      </c>
      <c r="I43" s="20"/>
      <c r="L43" t="s">
        <v>63</v>
      </c>
      <c r="M43" t="s">
        <v>63</v>
      </c>
      <c r="N43" t="s">
        <v>63</v>
      </c>
      <c r="O43" t="s">
        <v>63</v>
      </c>
      <c r="Q43" s="4" t="s">
        <v>63</v>
      </c>
    </row>
    <row r="44" spans="1:17" ht="40.15" customHeight="1">
      <c r="A44" s="15" t="s">
        <v>35</v>
      </c>
      <c r="B44" s="16"/>
      <c r="C44" s="16" t="s">
        <v>74</v>
      </c>
      <c r="D44" s="54">
        <v>0</v>
      </c>
      <c r="E44" s="17">
        <f>VLOOKUP(A44,Data!B$2:C$100,2,FALSE)*K$1</f>
        <v>1352.9999999999998</v>
      </c>
      <c r="F44" s="18">
        <f t="shared" si="3"/>
        <v>1353</v>
      </c>
      <c r="G44" s="18">
        <f t="shared" si="4"/>
        <v>974</v>
      </c>
      <c r="H44" s="19" t="str">
        <f t="shared" si="2"/>
        <v/>
      </c>
      <c r="I44" s="20"/>
      <c r="L44" t="s">
        <v>63</v>
      </c>
      <c r="M44" t="s">
        <v>63</v>
      </c>
      <c r="N44" t="s">
        <v>63</v>
      </c>
      <c r="O44" t="s">
        <v>63</v>
      </c>
      <c r="Q44" s="4" t="s">
        <v>63</v>
      </c>
    </row>
    <row r="45" spans="1:17" ht="40.15" customHeight="1">
      <c r="A45" s="15" t="s">
        <v>36</v>
      </c>
      <c r="B45" s="16"/>
      <c r="C45" s="16" t="s">
        <v>75</v>
      </c>
      <c r="D45" s="54">
        <v>0</v>
      </c>
      <c r="E45" s="17">
        <f>VLOOKUP(A45,Data!B$2:C$100,2,FALSE)*K$1</f>
        <v>1408.35</v>
      </c>
      <c r="F45" s="18">
        <f t="shared" si="3"/>
        <v>1408</v>
      </c>
      <c r="G45" s="18">
        <f t="shared" si="4"/>
        <v>1014</v>
      </c>
      <c r="H45" s="19" t="str">
        <f t="shared" si="2"/>
        <v/>
      </c>
      <c r="I45" s="20"/>
      <c r="L45" t="s">
        <v>63</v>
      </c>
      <c r="M45" t="s">
        <v>63</v>
      </c>
      <c r="N45" t="s">
        <v>63</v>
      </c>
      <c r="O45" t="s">
        <v>63</v>
      </c>
      <c r="Q45" s="3" t="s">
        <v>63</v>
      </c>
    </row>
    <row r="46" spans="1:17" ht="40.15" customHeight="1">
      <c r="A46" s="15" t="s">
        <v>164</v>
      </c>
      <c r="B46" s="16"/>
      <c r="C46" s="16" t="s">
        <v>158</v>
      </c>
      <c r="D46" s="54">
        <v>0</v>
      </c>
      <c r="E46" s="17">
        <f>VLOOKUP(A46,Data!B$2:C$100,2,FALSE)*K$1</f>
        <v>567.84999999999991</v>
      </c>
      <c r="F46" s="18">
        <f t="shared" ref="F46" si="5">ROUND(E46*(1-M$1),0)</f>
        <v>568</v>
      </c>
      <c r="G46" s="18">
        <f t="shared" ref="G46" si="6">ROUND(E46*(1-O$1),0)</f>
        <v>409</v>
      </c>
      <c r="H46" s="19" t="str">
        <f t="shared" ref="H46" si="7">IF(AND(D46&lt;&gt;0,D46&lt;&gt;""),ROUND(D46*G46,0),"")</f>
        <v/>
      </c>
      <c r="I46" s="20"/>
      <c r="L46" t="s">
        <v>63</v>
      </c>
      <c r="M46" t="s">
        <v>63</v>
      </c>
      <c r="N46" t="s">
        <v>63</v>
      </c>
      <c r="O46" t="s">
        <v>63</v>
      </c>
      <c r="Q46" s="3" t="s">
        <v>63</v>
      </c>
    </row>
    <row r="47" spans="1:17" ht="40.15" customHeight="1">
      <c r="A47" s="15" t="s">
        <v>165</v>
      </c>
      <c r="B47" s="16"/>
      <c r="C47" s="16" t="s">
        <v>72</v>
      </c>
      <c r="D47" s="54">
        <v>0</v>
      </c>
      <c r="E47" s="17">
        <f>VLOOKUP(A47,Data!B$2:C$100,2,FALSE)*K$1</f>
        <v>586.29999999999995</v>
      </c>
      <c r="F47" s="18">
        <f t="shared" si="3"/>
        <v>586</v>
      </c>
      <c r="G47" s="18">
        <f t="shared" si="4"/>
        <v>422</v>
      </c>
      <c r="H47" s="19" t="str">
        <f t="shared" si="2"/>
        <v/>
      </c>
      <c r="I47" s="20"/>
      <c r="L47" t="s">
        <v>63</v>
      </c>
      <c r="M47" t="s">
        <v>63</v>
      </c>
      <c r="N47" t="s">
        <v>63</v>
      </c>
      <c r="O47" t="s">
        <v>63</v>
      </c>
      <c r="Q47" s="3" t="s">
        <v>63</v>
      </c>
    </row>
    <row r="48" spans="1:17" ht="40.15" customHeight="1">
      <c r="A48" s="15" t="s">
        <v>166</v>
      </c>
      <c r="B48" s="16"/>
      <c r="C48" s="16" t="s">
        <v>73</v>
      </c>
      <c r="D48" s="54">
        <v>0</v>
      </c>
      <c r="E48" s="17">
        <f>VLOOKUP(A48,Data!B$2:C$100,2,FALSE)*K$1</f>
        <v>696.99999999999989</v>
      </c>
      <c r="F48" s="18">
        <f t="shared" si="3"/>
        <v>697</v>
      </c>
      <c r="G48" s="18">
        <f t="shared" si="4"/>
        <v>502</v>
      </c>
      <c r="H48" s="19" t="str">
        <f t="shared" si="2"/>
        <v/>
      </c>
      <c r="I48" s="20"/>
      <c r="L48" t="s">
        <v>63</v>
      </c>
      <c r="M48" t="s">
        <v>63</v>
      </c>
      <c r="N48" t="s">
        <v>63</v>
      </c>
      <c r="O48" t="s">
        <v>63</v>
      </c>
      <c r="Q48" s="4" t="s">
        <v>63</v>
      </c>
    </row>
    <row r="49" spans="1:17" ht="40.15" customHeight="1">
      <c r="A49" s="15" t="s">
        <v>167</v>
      </c>
      <c r="B49" s="16"/>
      <c r="C49" s="16" t="s">
        <v>76</v>
      </c>
      <c r="D49" s="54">
        <v>0</v>
      </c>
      <c r="E49" s="17">
        <f>VLOOKUP(A49,Data!B$2:C$100,2,FALSE)*K$1</f>
        <v>725.69999999999993</v>
      </c>
      <c r="F49" s="18">
        <f t="shared" si="3"/>
        <v>726</v>
      </c>
      <c r="G49" s="18">
        <f t="shared" si="4"/>
        <v>523</v>
      </c>
      <c r="H49" s="19" t="str">
        <f t="shared" si="2"/>
        <v/>
      </c>
      <c r="I49" s="20"/>
      <c r="L49" t="s">
        <v>63</v>
      </c>
      <c r="M49" t="s">
        <v>63</v>
      </c>
      <c r="N49" t="s">
        <v>63</v>
      </c>
      <c r="O49" t="s">
        <v>63</v>
      </c>
      <c r="Q49" s="4" t="s">
        <v>63</v>
      </c>
    </row>
    <row r="50" spans="1:17" ht="40.15" customHeight="1">
      <c r="A50" s="15" t="s">
        <v>8</v>
      </c>
      <c r="B50" s="16"/>
      <c r="C50" s="16" t="s">
        <v>74</v>
      </c>
      <c r="D50" s="54">
        <v>0</v>
      </c>
      <c r="E50" s="17">
        <f>VLOOKUP(A50,Data!B$2:C$100,2,FALSE)*K$1</f>
        <v>744.15</v>
      </c>
      <c r="F50" s="18">
        <f t="shared" si="3"/>
        <v>744</v>
      </c>
      <c r="G50" s="18">
        <f t="shared" si="4"/>
        <v>536</v>
      </c>
      <c r="H50" s="19" t="str">
        <f t="shared" si="2"/>
        <v/>
      </c>
      <c r="I50" s="20"/>
      <c r="L50" t="s">
        <v>63</v>
      </c>
      <c r="M50" t="s">
        <v>63</v>
      </c>
      <c r="N50" t="s">
        <v>63</v>
      </c>
      <c r="O50" t="s">
        <v>63</v>
      </c>
      <c r="Q50" s="3" t="s">
        <v>63</v>
      </c>
    </row>
    <row r="51" spans="1:17" ht="40.15" customHeight="1">
      <c r="A51" s="15" t="s">
        <v>168</v>
      </c>
      <c r="B51" s="16"/>
      <c r="C51" s="16" t="s">
        <v>75</v>
      </c>
      <c r="D51" s="54">
        <v>0</v>
      </c>
      <c r="E51" s="17">
        <f>VLOOKUP(A51,Data!B$2:C$100,2,FALSE)*K$1</f>
        <v>867.15</v>
      </c>
      <c r="F51" s="18">
        <f t="shared" si="3"/>
        <v>867</v>
      </c>
      <c r="G51" s="18">
        <f t="shared" si="4"/>
        <v>624</v>
      </c>
      <c r="H51" s="19" t="str">
        <f t="shared" si="2"/>
        <v/>
      </c>
      <c r="I51" s="20"/>
      <c r="L51" t="s">
        <v>63</v>
      </c>
      <c r="M51" t="s">
        <v>63</v>
      </c>
      <c r="N51" t="s">
        <v>63</v>
      </c>
      <c r="O51" t="s">
        <v>63</v>
      </c>
      <c r="Q51" s="3" t="s">
        <v>63</v>
      </c>
    </row>
    <row r="52" spans="1:17" ht="40.15" customHeight="1">
      <c r="A52" s="15" t="s">
        <v>169</v>
      </c>
      <c r="B52" s="16"/>
      <c r="C52" s="16" t="s">
        <v>77</v>
      </c>
      <c r="D52" s="54">
        <v>0</v>
      </c>
      <c r="E52" s="17">
        <f>VLOOKUP(A52,Data!B$2:C$100,2,FALSE)*K$1</f>
        <v>1154.1499999999999</v>
      </c>
      <c r="F52" s="18">
        <f t="shared" si="3"/>
        <v>1154</v>
      </c>
      <c r="G52" s="18">
        <f t="shared" si="4"/>
        <v>831</v>
      </c>
      <c r="H52" s="19" t="str">
        <f t="shared" si="2"/>
        <v/>
      </c>
      <c r="I52" s="20"/>
      <c r="L52" t="s">
        <v>63</v>
      </c>
      <c r="M52" t="s">
        <v>63</v>
      </c>
      <c r="N52" t="s">
        <v>63</v>
      </c>
      <c r="O52" t="s">
        <v>63</v>
      </c>
      <c r="Q52" s="3" t="s">
        <v>63</v>
      </c>
    </row>
    <row r="53" spans="1:17" ht="40.15" customHeight="1">
      <c r="A53" s="15" t="s">
        <v>52</v>
      </c>
      <c r="B53" s="16"/>
      <c r="C53" s="16" t="s">
        <v>72</v>
      </c>
      <c r="D53" s="54">
        <v>0</v>
      </c>
      <c r="E53" s="17">
        <f>VLOOKUP(A53,Data!B$2:C$100,2,FALSE)*K$1</f>
        <v>705.19999999999993</v>
      </c>
      <c r="F53" s="18">
        <f t="shared" si="3"/>
        <v>705</v>
      </c>
      <c r="G53" s="18">
        <f t="shared" si="4"/>
        <v>508</v>
      </c>
      <c r="H53" s="19" t="str">
        <f t="shared" si="2"/>
        <v/>
      </c>
      <c r="I53" s="20"/>
      <c r="L53" t="s">
        <v>63</v>
      </c>
      <c r="M53" t="s">
        <v>63</v>
      </c>
      <c r="N53" t="s">
        <v>63</v>
      </c>
      <c r="O53" t="s">
        <v>63</v>
      </c>
      <c r="Q53" s="3" t="s">
        <v>63</v>
      </c>
    </row>
    <row r="54" spans="1:17" ht="40.15" customHeight="1">
      <c r="A54" s="15" t="s">
        <v>53</v>
      </c>
      <c r="B54" s="16"/>
      <c r="C54" s="16" t="s">
        <v>73</v>
      </c>
      <c r="D54" s="54">
        <v>0</v>
      </c>
      <c r="E54" s="17">
        <f>VLOOKUP(A54,Data!B$2:C$100,2,FALSE)*K$1</f>
        <v>781.05</v>
      </c>
      <c r="F54" s="18">
        <f t="shared" si="3"/>
        <v>781</v>
      </c>
      <c r="G54" s="18">
        <f t="shared" si="4"/>
        <v>562</v>
      </c>
      <c r="H54" s="19" t="str">
        <f t="shared" si="2"/>
        <v/>
      </c>
      <c r="I54" s="20"/>
      <c r="L54" t="s">
        <v>63</v>
      </c>
      <c r="M54" t="s">
        <v>63</v>
      </c>
      <c r="N54" t="s">
        <v>63</v>
      </c>
      <c r="O54" t="s">
        <v>63</v>
      </c>
      <c r="Q54" s="4" t="s">
        <v>63</v>
      </c>
    </row>
    <row r="55" spans="1:17" ht="40.15" customHeight="1">
      <c r="A55" s="15" t="s">
        <v>54</v>
      </c>
      <c r="B55" s="16"/>
      <c r="C55" s="16" t="s">
        <v>74</v>
      </c>
      <c r="D55" s="54">
        <v>0</v>
      </c>
      <c r="E55" s="17">
        <f>VLOOKUP(A55,Data!B$2:C$100,2,FALSE)*K$1</f>
        <v>928.64999999999986</v>
      </c>
      <c r="F55" s="18">
        <f t="shared" si="3"/>
        <v>929</v>
      </c>
      <c r="G55" s="18">
        <f t="shared" si="4"/>
        <v>669</v>
      </c>
      <c r="H55" s="19" t="str">
        <f t="shared" si="2"/>
        <v/>
      </c>
      <c r="I55" s="20"/>
      <c r="L55" t="s">
        <v>63</v>
      </c>
      <c r="M55" t="s">
        <v>63</v>
      </c>
      <c r="N55" t="s">
        <v>63</v>
      </c>
      <c r="O55" t="s">
        <v>63</v>
      </c>
      <c r="Q55" s="4" t="s">
        <v>63</v>
      </c>
    </row>
    <row r="56" spans="1:17" ht="40.15" customHeight="1">
      <c r="A56" s="15" t="s">
        <v>60</v>
      </c>
      <c r="B56" s="16"/>
      <c r="C56" s="16" t="s">
        <v>79</v>
      </c>
      <c r="D56" s="54">
        <v>0</v>
      </c>
      <c r="E56" s="17">
        <f>VLOOKUP(A56,Data!B$2:C$100,2,FALSE)*K$1</f>
        <v>715.44999999999993</v>
      </c>
      <c r="F56" s="18">
        <f t="shared" si="3"/>
        <v>715</v>
      </c>
      <c r="G56" s="18">
        <f t="shared" si="4"/>
        <v>515</v>
      </c>
      <c r="H56" s="19" t="str">
        <f t="shared" si="2"/>
        <v/>
      </c>
      <c r="I56" s="20"/>
      <c r="L56" t="s">
        <v>63</v>
      </c>
      <c r="M56" t="s">
        <v>63</v>
      </c>
      <c r="N56" t="s">
        <v>63</v>
      </c>
      <c r="O56" t="s">
        <v>63</v>
      </c>
      <c r="Q56" s="3" t="s">
        <v>63</v>
      </c>
    </row>
    <row r="57" spans="1:17" ht="40.15" customHeight="1">
      <c r="A57" s="15" t="s">
        <v>61</v>
      </c>
      <c r="B57" s="16"/>
      <c r="C57" s="16" t="s">
        <v>80</v>
      </c>
      <c r="D57" s="54">
        <v>0</v>
      </c>
      <c r="E57" s="17">
        <f>VLOOKUP(A57,Data!B$2:C$100,2,FALSE)*K$1</f>
        <v>783.09999999999991</v>
      </c>
      <c r="F57" s="18">
        <f t="shared" si="3"/>
        <v>783</v>
      </c>
      <c r="G57" s="18">
        <f t="shared" si="4"/>
        <v>564</v>
      </c>
      <c r="H57" s="19" t="str">
        <f t="shared" si="2"/>
        <v/>
      </c>
      <c r="I57" s="20"/>
      <c r="L57" t="s">
        <v>63</v>
      </c>
      <c r="M57" t="s">
        <v>63</v>
      </c>
      <c r="N57" t="s">
        <v>63</v>
      </c>
      <c r="O57" t="s">
        <v>63</v>
      </c>
      <c r="Q57" s="4" t="s">
        <v>63</v>
      </c>
    </row>
    <row r="58" spans="1:17" ht="22.9" customHeight="1">
      <c r="A58" s="60" t="s">
        <v>9</v>
      </c>
      <c r="B58" s="26"/>
      <c r="C58" s="26" t="s">
        <v>63</v>
      </c>
      <c r="D58" s="56"/>
      <c r="E58" s="27"/>
      <c r="F58" s="27"/>
      <c r="G58" s="27"/>
      <c r="H58" s="28"/>
      <c r="I58" s="69"/>
      <c r="L58" t="s">
        <v>63</v>
      </c>
      <c r="M58" t="s">
        <v>63</v>
      </c>
      <c r="N58" t="s">
        <v>63</v>
      </c>
      <c r="O58" t="s">
        <v>63</v>
      </c>
      <c r="Q58" s="4" t="s">
        <v>63</v>
      </c>
    </row>
    <row r="59" spans="1:17" ht="79.900000000000006" customHeight="1">
      <c r="A59" s="15" t="s">
        <v>172</v>
      </c>
      <c r="B59" s="16"/>
      <c r="C59" s="21" t="s">
        <v>150</v>
      </c>
      <c r="D59" s="54">
        <v>0</v>
      </c>
      <c r="E59" s="17">
        <f>VLOOKUP(A59,Data!B$2:C$100,2,FALSE)*K$1</f>
        <v>344.4</v>
      </c>
      <c r="F59" s="18">
        <f t="shared" ref="F59:F70" si="8">ROUND(E59*(1-M$1),0)</f>
        <v>344</v>
      </c>
      <c r="G59" s="18">
        <f t="shared" ref="G59:G70" si="9">ROUND(E59*(1-O$1),0)</f>
        <v>248</v>
      </c>
      <c r="H59" s="19" t="str">
        <f t="shared" si="2"/>
        <v/>
      </c>
      <c r="I59" s="20"/>
      <c r="L59" t="s">
        <v>63</v>
      </c>
      <c r="M59" t="s">
        <v>63</v>
      </c>
      <c r="N59" t="s">
        <v>63</v>
      </c>
      <c r="O59" t="s">
        <v>63</v>
      </c>
      <c r="Q59" s="4" t="s">
        <v>63</v>
      </c>
    </row>
    <row r="60" spans="1:17" ht="79.900000000000006" customHeight="1">
      <c r="A60" s="15" t="s">
        <v>173</v>
      </c>
      <c r="B60" s="16"/>
      <c r="C60" s="29" t="s">
        <v>151</v>
      </c>
      <c r="D60" s="54">
        <v>0</v>
      </c>
      <c r="E60" s="17">
        <f>VLOOKUP(A60,Data!B$2:C$100,2,FALSE)*K$1</f>
        <v>364.9</v>
      </c>
      <c r="F60" s="18">
        <f t="shared" si="8"/>
        <v>365</v>
      </c>
      <c r="G60" s="18">
        <f t="shared" si="9"/>
        <v>263</v>
      </c>
      <c r="H60" s="19" t="str">
        <f t="shared" si="2"/>
        <v/>
      </c>
      <c r="I60" s="20"/>
      <c r="L60" t="s">
        <v>63</v>
      </c>
      <c r="M60" t="s">
        <v>63</v>
      </c>
      <c r="N60" t="s">
        <v>63</v>
      </c>
      <c r="O60" t="s">
        <v>63</v>
      </c>
      <c r="Q60" s="4" t="s">
        <v>63</v>
      </c>
    </row>
    <row r="61" spans="1:17" ht="79.900000000000006" customHeight="1">
      <c r="A61" s="15" t="s">
        <v>174</v>
      </c>
      <c r="B61" s="16"/>
      <c r="C61" s="21" t="s">
        <v>152</v>
      </c>
      <c r="D61" s="54">
        <v>0</v>
      </c>
      <c r="E61" s="17">
        <f>VLOOKUP(A61,Data!B$2:C$100,2,FALSE)*K$1</f>
        <v>418.2</v>
      </c>
      <c r="F61" s="18">
        <f t="shared" si="8"/>
        <v>418</v>
      </c>
      <c r="G61" s="18">
        <f t="shared" si="9"/>
        <v>301</v>
      </c>
      <c r="H61" s="19" t="str">
        <f t="shared" si="2"/>
        <v/>
      </c>
      <c r="I61" s="20"/>
      <c r="L61" t="s">
        <v>63</v>
      </c>
      <c r="M61" t="s">
        <v>63</v>
      </c>
      <c r="N61" t="s">
        <v>63</v>
      </c>
      <c r="O61" t="s">
        <v>63</v>
      </c>
      <c r="Q61" s="4" t="s">
        <v>63</v>
      </c>
    </row>
    <row r="62" spans="1:17" ht="79.900000000000006" customHeight="1">
      <c r="A62" s="15" t="s">
        <v>175</v>
      </c>
      <c r="B62" s="16"/>
      <c r="C62" s="21" t="s">
        <v>153</v>
      </c>
      <c r="D62" s="54">
        <v>0</v>
      </c>
      <c r="E62" s="17">
        <f>VLOOKUP(A62,Data!B$2:C$100,2,FALSE)*K$1</f>
        <v>508.4</v>
      </c>
      <c r="F62" s="18">
        <f t="shared" si="8"/>
        <v>508</v>
      </c>
      <c r="G62" s="18">
        <f t="shared" si="9"/>
        <v>366</v>
      </c>
      <c r="H62" s="19" t="str">
        <f t="shared" si="2"/>
        <v/>
      </c>
      <c r="I62" s="20"/>
      <c r="L62" t="s">
        <v>63</v>
      </c>
      <c r="M62" t="s">
        <v>63</v>
      </c>
      <c r="N62" t="s">
        <v>63</v>
      </c>
      <c r="O62" t="s">
        <v>63</v>
      </c>
      <c r="Q62" s="4" t="s">
        <v>63</v>
      </c>
    </row>
    <row r="63" spans="1:17" ht="79.900000000000006" customHeight="1">
      <c r="A63" s="15" t="s">
        <v>176</v>
      </c>
      <c r="B63" s="16"/>
      <c r="C63" s="21" t="s">
        <v>154</v>
      </c>
      <c r="D63" s="54">
        <v>0</v>
      </c>
      <c r="E63" s="17">
        <f>VLOOKUP(A63,Data!B$2:C$100,2,FALSE)*K$1</f>
        <v>598.59999999999991</v>
      </c>
      <c r="F63" s="18">
        <f t="shared" si="8"/>
        <v>599</v>
      </c>
      <c r="G63" s="18">
        <f t="shared" si="9"/>
        <v>431</v>
      </c>
      <c r="H63" s="19" t="str">
        <f t="shared" ref="H63:H92" si="10">IF(AND(D63&lt;&gt;0,D63&lt;&gt;""),ROUND(D63*G63,0),"")</f>
        <v/>
      </c>
      <c r="I63" s="20"/>
      <c r="L63" t="s">
        <v>63</v>
      </c>
      <c r="M63" t="s">
        <v>63</v>
      </c>
      <c r="N63" t="s">
        <v>63</v>
      </c>
      <c r="O63" t="s">
        <v>63</v>
      </c>
      <c r="Q63" s="4" t="s">
        <v>63</v>
      </c>
    </row>
    <row r="64" spans="1:17" ht="25.5">
      <c r="A64" s="22" t="s">
        <v>4</v>
      </c>
      <c r="B64" s="16"/>
      <c r="C64" s="16" t="s">
        <v>20</v>
      </c>
      <c r="D64" s="54">
        <v>0</v>
      </c>
      <c r="E64" s="17">
        <f>VLOOKUP(A64,Data!B$2:C$100,2,FALSE)*K$1</f>
        <v>139.39999999999998</v>
      </c>
      <c r="F64" s="18">
        <f t="shared" si="8"/>
        <v>139</v>
      </c>
      <c r="G64" s="18">
        <f t="shared" si="9"/>
        <v>100</v>
      </c>
      <c r="H64" s="19" t="str">
        <f t="shared" si="10"/>
        <v/>
      </c>
      <c r="I64" s="20"/>
      <c r="L64" t="s">
        <v>63</v>
      </c>
      <c r="M64" t="s">
        <v>63</v>
      </c>
      <c r="N64" t="s">
        <v>63</v>
      </c>
      <c r="O64" t="s">
        <v>63</v>
      </c>
      <c r="Q64" s="4" t="s">
        <v>63</v>
      </c>
    </row>
    <row r="65" spans="1:17" ht="25.5">
      <c r="A65" s="22" t="s">
        <v>11</v>
      </c>
      <c r="B65" s="16"/>
      <c r="C65" s="16" t="s">
        <v>14</v>
      </c>
      <c r="D65" s="54">
        <v>0</v>
      </c>
      <c r="E65" s="17">
        <f>VLOOKUP(A65,Data!B$2:C$100,2,FALSE)*K$1</f>
        <v>184.49999999999997</v>
      </c>
      <c r="F65" s="18">
        <f t="shared" si="8"/>
        <v>185</v>
      </c>
      <c r="G65" s="18">
        <f t="shared" si="9"/>
        <v>133</v>
      </c>
      <c r="H65" s="19" t="str">
        <f t="shared" si="10"/>
        <v/>
      </c>
      <c r="I65" s="20"/>
      <c r="L65" t="s">
        <v>63</v>
      </c>
      <c r="M65" t="s">
        <v>63</v>
      </c>
      <c r="N65" t="s">
        <v>63</v>
      </c>
      <c r="O65" t="s">
        <v>63</v>
      </c>
      <c r="Q65" s="4" t="s">
        <v>63</v>
      </c>
    </row>
    <row r="66" spans="1:17" ht="67.150000000000006" customHeight="1">
      <c r="A66" s="15" t="s">
        <v>177</v>
      </c>
      <c r="B66" s="16"/>
      <c r="C66" s="21" t="s">
        <v>144</v>
      </c>
      <c r="D66" s="54">
        <v>0</v>
      </c>
      <c r="E66" s="17">
        <f>VLOOKUP(A66,Data!B$2:C$100,2,FALSE)*K$1</f>
        <v>414.09999999999997</v>
      </c>
      <c r="F66" s="18">
        <f t="shared" si="8"/>
        <v>414</v>
      </c>
      <c r="G66" s="18">
        <f t="shared" si="9"/>
        <v>298</v>
      </c>
      <c r="H66" s="19" t="str">
        <f t="shared" si="10"/>
        <v/>
      </c>
      <c r="I66" s="20"/>
      <c r="L66" t="s">
        <v>63</v>
      </c>
      <c r="M66" t="s">
        <v>63</v>
      </c>
      <c r="N66" t="s">
        <v>63</v>
      </c>
      <c r="O66" t="s">
        <v>63</v>
      </c>
      <c r="Q66" s="3" t="s">
        <v>63</v>
      </c>
    </row>
    <row r="67" spans="1:17" ht="67.150000000000006" customHeight="1">
      <c r="A67" s="15" t="s">
        <v>178</v>
      </c>
      <c r="B67" s="16"/>
      <c r="C67" s="21" t="s">
        <v>145</v>
      </c>
      <c r="D67" s="54">
        <v>0</v>
      </c>
      <c r="E67" s="17">
        <f>VLOOKUP(A67,Data!B$2:C$100,2,FALSE)*K$1</f>
        <v>422.29999999999995</v>
      </c>
      <c r="F67" s="18">
        <f t="shared" si="8"/>
        <v>422</v>
      </c>
      <c r="G67" s="18">
        <f t="shared" si="9"/>
        <v>304</v>
      </c>
      <c r="H67" s="19" t="str">
        <f t="shared" si="10"/>
        <v/>
      </c>
      <c r="I67" s="20"/>
      <c r="L67" t="s">
        <v>63</v>
      </c>
      <c r="M67" t="s">
        <v>63</v>
      </c>
      <c r="N67" t="s">
        <v>63</v>
      </c>
      <c r="O67" t="s">
        <v>63</v>
      </c>
      <c r="Q67" s="3" t="s">
        <v>63</v>
      </c>
    </row>
    <row r="68" spans="1:17" ht="67.150000000000006" customHeight="1">
      <c r="A68" s="15" t="s">
        <v>179</v>
      </c>
      <c r="B68" s="16"/>
      <c r="C68" s="21" t="s">
        <v>146</v>
      </c>
      <c r="D68" s="54">
        <v>0</v>
      </c>
      <c r="E68" s="17">
        <f>VLOOKUP(A68,Data!B$2:C$100,2,FALSE)*K$1</f>
        <v>567.84999999999991</v>
      </c>
      <c r="F68" s="18">
        <f t="shared" si="8"/>
        <v>568</v>
      </c>
      <c r="G68" s="18">
        <f t="shared" si="9"/>
        <v>409</v>
      </c>
      <c r="H68" s="19" t="str">
        <f t="shared" si="10"/>
        <v/>
      </c>
      <c r="I68" s="20"/>
      <c r="L68" t="s">
        <v>63</v>
      </c>
      <c r="M68" t="s">
        <v>63</v>
      </c>
      <c r="N68" t="s">
        <v>63</v>
      </c>
      <c r="O68" t="s">
        <v>63</v>
      </c>
      <c r="Q68" s="4" t="s">
        <v>63</v>
      </c>
    </row>
    <row r="69" spans="1:17" ht="67.150000000000006" customHeight="1">
      <c r="A69" s="15" t="s">
        <v>180</v>
      </c>
      <c r="B69" s="16"/>
      <c r="C69" s="21" t="s">
        <v>147</v>
      </c>
      <c r="D69" s="54">
        <v>0</v>
      </c>
      <c r="E69" s="17">
        <f>VLOOKUP(A69,Data!B$2:C$100,2,FALSE)*K$1</f>
        <v>713.4</v>
      </c>
      <c r="F69" s="18">
        <f t="shared" si="8"/>
        <v>713</v>
      </c>
      <c r="G69" s="18">
        <f t="shared" si="9"/>
        <v>514</v>
      </c>
      <c r="H69" s="19" t="str">
        <f t="shared" si="10"/>
        <v/>
      </c>
      <c r="I69" s="20"/>
      <c r="L69" t="s">
        <v>63</v>
      </c>
      <c r="M69" t="s">
        <v>63</v>
      </c>
      <c r="N69" t="s">
        <v>63</v>
      </c>
      <c r="O69" t="s">
        <v>63</v>
      </c>
      <c r="Q69" s="3" t="s">
        <v>63</v>
      </c>
    </row>
    <row r="70" spans="1:17" ht="68.45" customHeight="1">
      <c r="A70" s="15" t="s">
        <v>181</v>
      </c>
      <c r="B70" s="16"/>
      <c r="C70" s="21" t="s">
        <v>148</v>
      </c>
      <c r="D70" s="54">
        <v>0</v>
      </c>
      <c r="E70" s="17">
        <f>VLOOKUP(A70,Data!B$2:C$100,2,FALSE)*K$1</f>
        <v>877.4</v>
      </c>
      <c r="F70" s="18">
        <f t="shared" si="8"/>
        <v>877</v>
      </c>
      <c r="G70" s="18">
        <f t="shared" si="9"/>
        <v>632</v>
      </c>
      <c r="H70" s="19" t="str">
        <f t="shared" si="10"/>
        <v/>
      </c>
      <c r="I70" s="20"/>
      <c r="L70" t="s">
        <v>63</v>
      </c>
      <c r="M70" t="s">
        <v>63</v>
      </c>
      <c r="N70" t="s">
        <v>63</v>
      </c>
      <c r="O70" t="s">
        <v>63</v>
      </c>
      <c r="Q70" s="4" t="s">
        <v>63</v>
      </c>
    </row>
    <row r="71" spans="1:17" ht="22.9" customHeight="1">
      <c r="A71" s="60" t="s">
        <v>93</v>
      </c>
      <c r="B71" s="26"/>
      <c r="C71" s="26" t="s">
        <v>63</v>
      </c>
      <c r="D71" s="56"/>
      <c r="E71" s="27"/>
      <c r="F71" s="27"/>
      <c r="G71" s="27"/>
      <c r="H71" s="28"/>
      <c r="I71" s="69"/>
      <c r="L71" t="s">
        <v>63</v>
      </c>
      <c r="M71" t="s">
        <v>63</v>
      </c>
      <c r="N71" t="s">
        <v>63</v>
      </c>
      <c r="O71" t="s">
        <v>63</v>
      </c>
      <c r="Q71" s="4" t="s">
        <v>63</v>
      </c>
    </row>
    <row r="72" spans="1:17" ht="67.900000000000006" customHeight="1">
      <c r="A72" s="15" t="s">
        <v>161</v>
      </c>
      <c r="B72" s="16"/>
      <c r="C72" s="21" t="s">
        <v>13</v>
      </c>
      <c r="D72" s="54">
        <v>0</v>
      </c>
      <c r="E72" s="17">
        <f>VLOOKUP(A72,Data!B$2:C$100,2,FALSE)*K$1</f>
        <v>172.2</v>
      </c>
      <c r="F72" s="18">
        <f>ROUND(E72*(1-M$1),0)</f>
        <v>172</v>
      </c>
      <c r="G72" s="18">
        <f>ROUND(E72*(1-O$1),0)</f>
        <v>124</v>
      </c>
      <c r="H72" s="19" t="str">
        <f t="shared" si="10"/>
        <v/>
      </c>
      <c r="I72" s="20"/>
      <c r="L72" t="s">
        <v>63</v>
      </c>
      <c r="M72" t="s">
        <v>63</v>
      </c>
      <c r="N72" t="s">
        <v>63</v>
      </c>
      <c r="O72" t="s">
        <v>63</v>
      </c>
      <c r="Q72" s="4" t="s">
        <v>63</v>
      </c>
    </row>
    <row r="73" spans="1:17" ht="61.15" customHeight="1">
      <c r="A73" s="15" t="s">
        <v>155</v>
      </c>
      <c r="B73" s="16"/>
      <c r="C73" s="21" t="s">
        <v>162</v>
      </c>
      <c r="D73" s="54">
        <v>0</v>
      </c>
      <c r="E73" s="17">
        <f>VLOOKUP(A73,Data!B$2:C$100,2,FALSE)*K$1</f>
        <v>182.45</v>
      </c>
      <c r="F73" s="18">
        <f>ROUND(E73*(1-M$1),0)</f>
        <v>182</v>
      </c>
      <c r="G73" s="18">
        <f>ROUND(E73*(1-O$1),0)</f>
        <v>131</v>
      </c>
      <c r="H73" s="19" t="str">
        <f t="shared" si="10"/>
        <v/>
      </c>
      <c r="I73" s="20"/>
      <c r="L73" t="s">
        <v>63</v>
      </c>
      <c r="M73" t="s">
        <v>63</v>
      </c>
      <c r="N73" t="s">
        <v>63</v>
      </c>
      <c r="O73" t="s">
        <v>63</v>
      </c>
      <c r="Q73" s="4" t="s">
        <v>63</v>
      </c>
    </row>
    <row r="74" spans="1:17" ht="61.15" customHeight="1">
      <c r="A74" s="15" t="s">
        <v>163</v>
      </c>
      <c r="B74" s="16"/>
      <c r="C74" s="21" t="s">
        <v>12</v>
      </c>
      <c r="D74" s="54">
        <v>0</v>
      </c>
      <c r="E74" s="17">
        <f>VLOOKUP(A74,Data!B$2:C$100,2,FALSE)*K$1</f>
        <v>92.249999999999986</v>
      </c>
      <c r="F74" s="18">
        <f>ROUND(E74*(1-M$1),0)</f>
        <v>92</v>
      </c>
      <c r="G74" s="18">
        <f>ROUND(E74*(1-O$1),0)</f>
        <v>66</v>
      </c>
      <c r="H74" s="19" t="str">
        <f t="shared" si="10"/>
        <v/>
      </c>
      <c r="I74" s="20"/>
      <c r="L74" t="s">
        <v>63</v>
      </c>
      <c r="M74" t="s">
        <v>63</v>
      </c>
      <c r="N74" t="s">
        <v>63</v>
      </c>
      <c r="O74" t="s">
        <v>63</v>
      </c>
      <c r="Q74" s="4" t="s">
        <v>63</v>
      </c>
    </row>
    <row r="75" spans="1:17" ht="22.9" customHeight="1">
      <c r="A75" s="60" t="s">
        <v>10</v>
      </c>
      <c r="B75" s="26"/>
      <c r="C75" s="26" t="s">
        <v>63</v>
      </c>
      <c r="D75" s="56"/>
      <c r="E75" s="27"/>
      <c r="F75" s="27"/>
      <c r="G75" s="27"/>
      <c r="H75" s="28"/>
      <c r="I75" s="69"/>
      <c r="L75" t="s">
        <v>63</v>
      </c>
      <c r="M75" t="s">
        <v>63</v>
      </c>
      <c r="N75" t="s">
        <v>63</v>
      </c>
      <c r="O75" t="s">
        <v>63</v>
      </c>
      <c r="Q75" s="4" t="s">
        <v>63</v>
      </c>
    </row>
    <row r="76" spans="1:17" ht="40.15" customHeight="1">
      <c r="A76" s="15" t="s">
        <v>15</v>
      </c>
      <c r="B76" s="16"/>
      <c r="C76" s="16" t="s">
        <v>72</v>
      </c>
      <c r="D76" s="54">
        <v>0</v>
      </c>
      <c r="E76" s="17">
        <f>VLOOKUP(A76,Data!B$2:C$100,2,FALSE)*K$1</f>
        <v>758.49999999999989</v>
      </c>
      <c r="F76" s="18">
        <f>ROUND(E76*(1-M$1),0)</f>
        <v>759</v>
      </c>
      <c r="G76" s="18">
        <f>ROUND(E76*(1-O$1),0)</f>
        <v>546</v>
      </c>
      <c r="H76" s="19" t="str">
        <f t="shared" si="10"/>
        <v/>
      </c>
      <c r="I76" s="20"/>
      <c r="L76" t="s">
        <v>63</v>
      </c>
      <c r="M76" t="s">
        <v>63</v>
      </c>
      <c r="N76" t="s">
        <v>63</v>
      </c>
      <c r="O76" t="s">
        <v>63</v>
      </c>
      <c r="Q76" s="3" t="s">
        <v>63</v>
      </c>
    </row>
    <row r="77" spans="1:17" ht="40.15" customHeight="1">
      <c r="A77" s="15" t="s">
        <v>16</v>
      </c>
      <c r="B77" s="16"/>
      <c r="C77" s="16" t="s">
        <v>73</v>
      </c>
      <c r="D77" s="54">
        <v>0</v>
      </c>
      <c r="E77" s="17">
        <f>VLOOKUP(A77,Data!B$2:C$100,2,FALSE)*K$1</f>
        <v>842.55</v>
      </c>
      <c r="F77" s="18">
        <f>ROUND(E77*(1-M$1),0)</f>
        <v>843</v>
      </c>
      <c r="G77" s="18">
        <f>ROUND(E77*(1-O$1),0)</f>
        <v>607</v>
      </c>
      <c r="H77" s="19" t="str">
        <f t="shared" si="10"/>
        <v/>
      </c>
      <c r="I77" s="20"/>
      <c r="L77" t="s">
        <v>63</v>
      </c>
      <c r="M77" t="s">
        <v>63</v>
      </c>
      <c r="N77" t="s">
        <v>63</v>
      </c>
      <c r="O77" t="s">
        <v>63</v>
      </c>
      <c r="Q77" s="4" t="s">
        <v>63</v>
      </c>
    </row>
    <row r="78" spans="1:17" ht="40.15" customHeight="1">
      <c r="A78" s="15" t="s">
        <v>17</v>
      </c>
      <c r="B78" s="16"/>
      <c r="C78" s="16" t="s">
        <v>74</v>
      </c>
      <c r="D78" s="54">
        <v>0</v>
      </c>
      <c r="E78" s="17">
        <f>VLOOKUP(A78,Data!B$2:C$100,2,FALSE)*K$1</f>
        <v>1113.1499999999999</v>
      </c>
      <c r="F78" s="18">
        <f>ROUND(E78*(1-M$1),0)</f>
        <v>1113</v>
      </c>
      <c r="G78" s="18">
        <f>ROUND(E78*(1-O$1),0)</f>
        <v>801</v>
      </c>
      <c r="H78" s="19" t="str">
        <f t="shared" si="10"/>
        <v/>
      </c>
      <c r="I78" s="20"/>
      <c r="L78" t="s">
        <v>63</v>
      </c>
      <c r="M78" t="s">
        <v>63</v>
      </c>
      <c r="N78" t="s">
        <v>63</v>
      </c>
      <c r="O78" t="s">
        <v>63</v>
      </c>
      <c r="Q78" s="4" t="s">
        <v>63</v>
      </c>
    </row>
    <row r="79" spans="1:17" ht="40.15" customHeight="1">
      <c r="A79" s="15" t="s">
        <v>18</v>
      </c>
      <c r="B79" s="16"/>
      <c r="C79" s="16" t="s">
        <v>78</v>
      </c>
      <c r="D79" s="54">
        <v>0</v>
      </c>
      <c r="E79" s="17">
        <f>VLOOKUP(A79,Data!B$2:C$100,2,FALSE)*K$1</f>
        <v>1348.8999999999999</v>
      </c>
      <c r="F79" s="18">
        <f>ROUND(E79*(1-M$1),0)</f>
        <v>1349</v>
      </c>
      <c r="G79" s="18">
        <f>ROUND(E79*(1-O$1),0)</f>
        <v>971</v>
      </c>
      <c r="H79" s="19" t="str">
        <f t="shared" si="10"/>
        <v/>
      </c>
      <c r="I79" s="20"/>
      <c r="L79" t="s">
        <v>63</v>
      </c>
      <c r="M79" t="s">
        <v>63</v>
      </c>
      <c r="N79" t="s">
        <v>63</v>
      </c>
      <c r="O79" t="s">
        <v>63</v>
      </c>
      <c r="Q79" s="4" t="s">
        <v>63</v>
      </c>
    </row>
    <row r="80" spans="1:17" ht="40.15" customHeight="1">
      <c r="A80" s="15" t="s">
        <v>19</v>
      </c>
      <c r="B80" s="16"/>
      <c r="C80" s="16" t="s">
        <v>77</v>
      </c>
      <c r="D80" s="54">
        <v>0</v>
      </c>
      <c r="E80" s="17">
        <f>VLOOKUP(A80,Data!B$2:C$100,2,FALSE)*K$1</f>
        <v>1430.8999999999999</v>
      </c>
      <c r="F80" s="18">
        <f>ROUND(E80*(1-M$1),0)</f>
        <v>1431</v>
      </c>
      <c r="G80" s="18">
        <f>ROUND(E80*(1-O$1),0)</f>
        <v>1030</v>
      </c>
      <c r="H80" s="19" t="str">
        <f t="shared" si="10"/>
        <v/>
      </c>
      <c r="I80" s="20"/>
      <c r="L80" t="s">
        <v>63</v>
      </c>
      <c r="M80" t="s">
        <v>63</v>
      </c>
      <c r="N80" t="s">
        <v>63</v>
      </c>
      <c r="O80" t="s">
        <v>63</v>
      </c>
      <c r="Q80" s="4" t="s">
        <v>63</v>
      </c>
    </row>
    <row r="81" spans="1:17" ht="22.9" customHeight="1">
      <c r="A81" s="61" t="s">
        <v>62</v>
      </c>
      <c r="B81" s="30"/>
      <c r="C81" s="30" t="s">
        <v>63</v>
      </c>
      <c r="D81" s="57"/>
      <c r="E81" s="31"/>
      <c r="F81" s="31"/>
      <c r="G81" s="31"/>
      <c r="H81" s="32"/>
      <c r="I81" s="69"/>
      <c r="L81" t="s">
        <v>63</v>
      </c>
      <c r="M81" t="s">
        <v>63</v>
      </c>
      <c r="N81" t="s">
        <v>63</v>
      </c>
      <c r="O81" t="s">
        <v>63</v>
      </c>
      <c r="Q81" s="4" t="s">
        <v>63</v>
      </c>
    </row>
    <row r="82" spans="1:17" ht="72" customHeight="1">
      <c r="A82" s="15" t="s">
        <v>98</v>
      </c>
      <c r="B82" s="16"/>
      <c r="C82" s="16" t="s">
        <v>106</v>
      </c>
      <c r="D82" s="54">
        <v>0</v>
      </c>
      <c r="E82" s="17">
        <f>VLOOKUP(A82,Data!B$2:C$100,2,FALSE)*K$1</f>
        <v>1029.0999999999999</v>
      </c>
      <c r="F82" s="18">
        <f t="shared" ref="F82:F92" si="11">ROUND(E82*(1-M$1),0)</f>
        <v>1029</v>
      </c>
      <c r="G82" s="18">
        <f t="shared" ref="G82:G92" si="12">ROUND(E82*(1-O$1),0)</f>
        <v>741</v>
      </c>
      <c r="H82" s="19" t="str">
        <f t="shared" si="10"/>
        <v/>
      </c>
      <c r="I82" s="20"/>
      <c r="Q82" s="4"/>
    </row>
    <row r="83" spans="1:17" ht="72" customHeight="1">
      <c r="A83" s="15" t="s">
        <v>99</v>
      </c>
      <c r="B83" s="16"/>
      <c r="C83" s="16" t="s">
        <v>107</v>
      </c>
      <c r="D83" s="54">
        <v>0</v>
      </c>
      <c r="E83" s="17">
        <f>VLOOKUP(A83,Data!B$2:C$100,2,FALSE)*K$1</f>
        <v>1248.4499999999998</v>
      </c>
      <c r="F83" s="18">
        <f t="shared" si="11"/>
        <v>1248</v>
      </c>
      <c r="G83" s="18">
        <f t="shared" si="12"/>
        <v>899</v>
      </c>
      <c r="H83" s="19" t="str">
        <f t="shared" si="10"/>
        <v/>
      </c>
      <c r="I83" s="20"/>
      <c r="Q83" s="4"/>
    </row>
    <row r="84" spans="1:17" ht="72" customHeight="1">
      <c r="A84" s="15" t="s">
        <v>100</v>
      </c>
      <c r="B84" s="16"/>
      <c r="C84" s="16" t="s">
        <v>108</v>
      </c>
      <c r="D84" s="54">
        <v>0</v>
      </c>
      <c r="E84" s="17">
        <f>VLOOKUP(A84,Data!B$2:C$100,2,FALSE)*K$1</f>
        <v>1387.85</v>
      </c>
      <c r="F84" s="18">
        <f t="shared" si="11"/>
        <v>1388</v>
      </c>
      <c r="G84" s="18">
        <f t="shared" si="12"/>
        <v>999</v>
      </c>
      <c r="H84" s="19" t="str">
        <f t="shared" si="10"/>
        <v/>
      </c>
      <c r="I84" s="20"/>
      <c r="Q84" s="4"/>
    </row>
    <row r="85" spans="1:17" ht="72" customHeight="1">
      <c r="A85" s="15" t="s">
        <v>64</v>
      </c>
      <c r="B85" s="16"/>
      <c r="C85" s="16" t="s">
        <v>81</v>
      </c>
      <c r="D85" s="54">
        <v>0</v>
      </c>
      <c r="E85" s="17">
        <f>VLOOKUP(A85,Data!B$2:C$100,2,FALSE)*K$1</f>
        <v>1117.25</v>
      </c>
      <c r="F85" s="18">
        <f t="shared" si="11"/>
        <v>1117</v>
      </c>
      <c r="G85" s="18">
        <f t="shared" si="12"/>
        <v>804</v>
      </c>
      <c r="H85" s="19" t="str">
        <f t="shared" si="10"/>
        <v/>
      </c>
      <c r="I85" s="20"/>
      <c r="L85" t="s">
        <v>63</v>
      </c>
      <c r="M85" t="s">
        <v>63</v>
      </c>
      <c r="N85" t="s">
        <v>63</v>
      </c>
      <c r="O85" t="s">
        <v>63</v>
      </c>
      <c r="Q85" s="4" t="s">
        <v>63</v>
      </c>
    </row>
    <row r="86" spans="1:17" ht="72" customHeight="1">
      <c r="A86" s="15" t="s">
        <v>65</v>
      </c>
      <c r="B86" s="16"/>
      <c r="C86" s="16" t="s">
        <v>82</v>
      </c>
      <c r="D86" s="54">
        <v>0</v>
      </c>
      <c r="E86" s="17">
        <f>VLOOKUP(A86,Data!B$2:C$100,2,FALSE)*K$1</f>
        <v>1332.4999999999998</v>
      </c>
      <c r="F86" s="18">
        <f t="shared" si="11"/>
        <v>1333</v>
      </c>
      <c r="G86" s="18">
        <f t="shared" si="12"/>
        <v>959</v>
      </c>
      <c r="H86" s="19" t="str">
        <f t="shared" si="10"/>
        <v/>
      </c>
      <c r="I86" s="20"/>
      <c r="L86" t="s">
        <v>63</v>
      </c>
      <c r="M86" t="s">
        <v>63</v>
      </c>
      <c r="N86" t="s">
        <v>63</v>
      </c>
      <c r="O86" t="s">
        <v>63</v>
      </c>
      <c r="Q86" s="4" t="s">
        <v>63</v>
      </c>
    </row>
    <row r="87" spans="1:17" ht="72" customHeight="1">
      <c r="A87" s="15" t="s">
        <v>66</v>
      </c>
      <c r="B87" s="16"/>
      <c r="C87" s="16" t="s">
        <v>83</v>
      </c>
      <c r="D87" s="54">
        <v>0</v>
      </c>
      <c r="E87" s="17">
        <f>VLOOKUP(A87,Data!B$2:C$100,2,FALSE)*K$1</f>
        <v>1490.35</v>
      </c>
      <c r="F87" s="18">
        <f t="shared" si="11"/>
        <v>1490</v>
      </c>
      <c r="G87" s="18">
        <f t="shared" si="12"/>
        <v>1073</v>
      </c>
      <c r="H87" s="19" t="str">
        <f t="shared" si="10"/>
        <v/>
      </c>
      <c r="I87" s="20"/>
      <c r="L87" t="s">
        <v>63</v>
      </c>
      <c r="M87" t="s">
        <v>63</v>
      </c>
      <c r="N87" t="s">
        <v>63</v>
      </c>
      <c r="O87" t="s">
        <v>63</v>
      </c>
      <c r="Q87" s="4" t="s">
        <v>63</v>
      </c>
    </row>
    <row r="88" spans="1:17" ht="72" customHeight="1">
      <c r="A88" s="15" t="s">
        <v>67</v>
      </c>
      <c r="B88" s="16"/>
      <c r="C88" s="16" t="s">
        <v>84</v>
      </c>
      <c r="D88" s="54">
        <v>0</v>
      </c>
      <c r="E88" s="17">
        <f>VLOOKUP(A88,Data!B$2:C$100,2,FALSE)*K$1</f>
        <v>1738.3999999999999</v>
      </c>
      <c r="F88" s="18">
        <f t="shared" si="11"/>
        <v>1738</v>
      </c>
      <c r="G88" s="18">
        <f t="shared" si="12"/>
        <v>1252</v>
      </c>
      <c r="H88" s="19" t="str">
        <f t="shared" si="10"/>
        <v/>
      </c>
      <c r="I88" s="20"/>
      <c r="L88" t="s">
        <v>63</v>
      </c>
      <c r="M88" t="s">
        <v>63</v>
      </c>
      <c r="N88" t="s">
        <v>63</v>
      </c>
      <c r="O88" t="s">
        <v>63</v>
      </c>
      <c r="Q88" s="4" t="s">
        <v>63</v>
      </c>
    </row>
    <row r="89" spans="1:17" ht="72" customHeight="1">
      <c r="A89" s="15" t="s">
        <v>68</v>
      </c>
      <c r="B89" s="16"/>
      <c r="C89" s="16" t="s">
        <v>85</v>
      </c>
      <c r="D89" s="54">
        <v>0</v>
      </c>
      <c r="E89" s="17">
        <f>VLOOKUP(A89,Data!B$2:C$100,2,FALSE)*K$1</f>
        <v>2031.5499999999997</v>
      </c>
      <c r="F89" s="18">
        <f t="shared" si="11"/>
        <v>2032</v>
      </c>
      <c r="G89" s="18">
        <f t="shared" si="12"/>
        <v>1463</v>
      </c>
      <c r="H89" s="19" t="str">
        <f t="shared" si="10"/>
        <v/>
      </c>
      <c r="I89" s="20"/>
      <c r="L89" t="s">
        <v>63</v>
      </c>
      <c r="M89" t="s">
        <v>63</v>
      </c>
      <c r="N89" t="s">
        <v>63</v>
      </c>
      <c r="O89" t="s">
        <v>63</v>
      </c>
      <c r="Q89" s="4" t="s">
        <v>63</v>
      </c>
    </row>
    <row r="90" spans="1:17" ht="72" customHeight="1">
      <c r="A90" s="15" t="s">
        <v>69</v>
      </c>
      <c r="B90" s="16"/>
      <c r="C90" s="16" t="s">
        <v>86</v>
      </c>
      <c r="D90" s="54">
        <v>0</v>
      </c>
      <c r="E90" s="17">
        <f>VLOOKUP(A90,Data!B$2:C$100,2,FALSE)*K$1</f>
        <v>2562.5</v>
      </c>
      <c r="F90" s="18">
        <f t="shared" si="11"/>
        <v>2563</v>
      </c>
      <c r="G90" s="18">
        <f t="shared" si="12"/>
        <v>1845</v>
      </c>
      <c r="H90" s="19" t="str">
        <f t="shared" si="10"/>
        <v/>
      </c>
      <c r="I90" s="20"/>
      <c r="L90" t="s">
        <v>63</v>
      </c>
      <c r="M90" t="s">
        <v>63</v>
      </c>
      <c r="N90" t="s">
        <v>63</v>
      </c>
      <c r="O90" t="s">
        <v>63</v>
      </c>
      <c r="Q90" s="4" t="s">
        <v>63</v>
      </c>
    </row>
    <row r="91" spans="1:17" ht="72" customHeight="1">
      <c r="A91" s="15" t="s">
        <v>90</v>
      </c>
      <c r="B91" s="16"/>
      <c r="C91" s="16" t="s">
        <v>87</v>
      </c>
      <c r="D91" s="54">
        <v>0</v>
      </c>
      <c r="E91" s="17">
        <f>VLOOKUP(A91,Data!B$2:C$100,2,FALSE)*K$1</f>
        <v>3386.6</v>
      </c>
      <c r="F91" s="18">
        <f t="shared" si="11"/>
        <v>3387</v>
      </c>
      <c r="G91" s="18">
        <f t="shared" si="12"/>
        <v>2438</v>
      </c>
      <c r="H91" s="19" t="str">
        <f t="shared" si="10"/>
        <v/>
      </c>
      <c r="I91" s="20"/>
      <c r="L91" t="s">
        <v>63</v>
      </c>
      <c r="M91" t="s">
        <v>63</v>
      </c>
      <c r="N91" t="s">
        <v>63</v>
      </c>
      <c r="O91" t="s">
        <v>63</v>
      </c>
      <c r="Q91" s="4" t="s">
        <v>63</v>
      </c>
    </row>
    <row r="92" spans="1:17" ht="72" customHeight="1" thickBot="1">
      <c r="A92" s="15" t="s">
        <v>91</v>
      </c>
      <c r="B92" s="16"/>
      <c r="C92" s="16" t="s">
        <v>88</v>
      </c>
      <c r="D92" s="54">
        <v>0</v>
      </c>
      <c r="E92" s="17">
        <f>VLOOKUP(A92,Data!B$2:C$100,2,FALSE)*K$1</f>
        <v>4245.5499999999993</v>
      </c>
      <c r="F92" s="18">
        <f t="shared" si="11"/>
        <v>4246</v>
      </c>
      <c r="G92" s="18">
        <f t="shared" si="12"/>
        <v>3057</v>
      </c>
      <c r="H92" s="19" t="str">
        <f t="shared" si="10"/>
        <v/>
      </c>
      <c r="I92" s="20"/>
      <c r="L92" t="s">
        <v>63</v>
      </c>
      <c r="M92" t="s">
        <v>63</v>
      </c>
      <c r="N92" t="s">
        <v>63</v>
      </c>
      <c r="O92" t="s">
        <v>63</v>
      </c>
      <c r="Q92" s="4" t="s">
        <v>63</v>
      </c>
    </row>
    <row r="93" spans="1:17" ht="16.5" thickBot="1">
      <c r="A93" s="33" t="str">
        <f>IF(K1=1,"Mindösszesen Nettó EUR ","Mindösszesen Nettó Forint ")</f>
        <v xml:space="preserve">Mindösszesen Nettó EUR </v>
      </c>
      <c r="B93" s="34"/>
      <c r="C93" s="34"/>
      <c r="D93" s="35">
        <f>SUM(D4:D92)</f>
        <v>0</v>
      </c>
      <c r="E93" s="36"/>
      <c r="F93" s="36"/>
      <c r="G93" s="36"/>
      <c r="H93" s="37">
        <f>SUM(H4:H92)</f>
        <v>0</v>
      </c>
      <c r="I93" s="38"/>
    </row>
    <row r="94" spans="1:17" ht="16.5" thickBot="1">
      <c r="A94" s="39" t="s">
        <v>104</v>
      </c>
      <c r="B94" s="40"/>
      <c r="C94" s="40"/>
      <c r="D94" s="41"/>
      <c r="E94" s="41"/>
      <c r="F94" s="41"/>
      <c r="G94" s="41"/>
      <c r="H94" s="42">
        <f>H95-H93</f>
        <v>0</v>
      </c>
      <c r="I94" s="38"/>
    </row>
    <row r="95" spans="1:17" ht="16.5" thickBot="1">
      <c r="A95" s="43" t="str">
        <f>IF(K1=1,"Mindösszesen Bruttó EUR ","Mindösszesen Bruttó Forint ")</f>
        <v xml:space="preserve">Mindösszesen Bruttó EUR </v>
      </c>
      <c r="B95" s="44"/>
      <c r="C95" s="44"/>
      <c r="D95" s="45"/>
      <c r="E95" s="45"/>
      <c r="F95" s="45"/>
      <c r="G95" s="45"/>
      <c r="H95" s="46">
        <f>ROUND(H93*1.27,0)</f>
        <v>0</v>
      </c>
      <c r="I95" s="38"/>
    </row>
    <row r="96" spans="1:17" ht="15.75">
      <c r="A96" s="47"/>
      <c r="B96" s="47"/>
      <c r="C96" s="47"/>
      <c r="D96" s="48"/>
      <c r="E96" s="48"/>
      <c r="F96" s="48"/>
      <c r="G96" s="48"/>
      <c r="H96" s="38"/>
      <c r="I96" s="38"/>
    </row>
    <row r="97" spans="1:9" s="4" customFormat="1" ht="19.899999999999999" customHeight="1">
      <c r="A97" s="49" t="str">
        <f>IF(O1&gt;0,IF(K1=1,"Ajánlatunk 30 napig érvényes. Az ajánlat "&amp;O1*100&amp;"% kedvezményt tartalmaz a listaárból. ","Ajánlatunk 30 napig, "&amp;K1&amp;" HUF/EUR árfolyamig érvényes. Az ajánlat "&amp;O1*100&amp;"% kedvezményt tartalmaz a listaárból. "),IF(K1=1,"Ajánlatunk 30 napig érvényes. ","Ajánlatunk 30 napig, "&amp;K1&amp;" HUF/EUR árfolyamig érvényes."))</f>
        <v xml:space="preserve">Ajánlatunk 30 napig érvényes. Az ajánlat 28% kedvezményt tartalmaz a listaárból. </v>
      </c>
      <c r="B97" s="50"/>
      <c r="C97" s="50"/>
      <c r="D97" s="51"/>
      <c r="E97" s="51"/>
      <c r="F97" s="51"/>
      <c r="G97" s="51"/>
      <c r="H97" s="52"/>
      <c r="I97" s="52"/>
    </row>
  </sheetData>
  <sheetProtection formatColumns="0" formatRows="0" insertColumns="0" insertRows="0" insertHyperlinks="0" deleteColumns="0" deleteRows="0" sort="0" autoFilter="0" pivotTables="0"/>
  <autoFilter ref="A2:H95"/>
  <dataConsolidate/>
  <phoneticPr fontId="0" type="noConversion"/>
  <conditionalFormatting sqref="A66 A74 A72 A85:A88 A4:A17 A27:A34">
    <cfRule type="cellIs" dxfId="56" priority="2291" stopIfTrue="1" operator="equal">
      <formula>0</formula>
    </cfRule>
  </conditionalFormatting>
  <conditionalFormatting sqref="A64">
    <cfRule type="cellIs" dxfId="55" priority="1030" stopIfTrue="1" operator="equal">
      <formula>0</formula>
    </cfRule>
  </conditionalFormatting>
  <conditionalFormatting sqref="A59:A60">
    <cfRule type="cellIs" dxfId="54" priority="1034" stopIfTrue="1" operator="equal">
      <formula>0</formula>
    </cfRule>
  </conditionalFormatting>
  <conditionalFormatting sqref="A7">
    <cfRule type="cellIs" dxfId="53" priority="843" stopIfTrue="1" operator="equal">
      <formula>0</formula>
    </cfRule>
  </conditionalFormatting>
  <conditionalFormatting sqref="A11">
    <cfRule type="cellIs" dxfId="52" priority="841" stopIfTrue="1" operator="equal">
      <formula>0</formula>
    </cfRule>
  </conditionalFormatting>
  <conditionalFormatting sqref="A15">
    <cfRule type="cellIs" dxfId="51" priority="839" stopIfTrue="1" operator="equal">
      <formula>0</formula>
    </cfRule>
  </conditionalFormatting>
  <conditionalFormatting sqref="A19">
    <cfRule type="cellIs" dxfId="50" priority="837" stopIfTrue="1" operator="equal">
      <formula>0</formula>
    </cfRule>
  </conditionalFormatting>
  <conditionalFormatting sqref="A61">
    <cfRule type="cellIs" dxfId="49" priority="801" stopIfTrue="1" operator="equal">
      <formula>0</formula>
    </cfRule>
  </conditionalFormatting>
  <conditionalFormatting sqref="A62">
    <cfRule type="cellIs" dxfId="48" priority="800" stopIfTrue="1" operator="equal">
      <formula>0</formula>
    </cfRule>
  </conditionalFormatting>
  <conditionalFormatting sqref="A63">
    <cfRule type="cellIs" dxfId="47" priority="799" stopIfTrue="1" operator="equal">
      <formula>0</formula>
    </cfRule>
  </conditionalFormatting>
  <conditionalFormatting sqref="A67">
    <cfRule type="cellIs" dxfId="46" priority="798" stopIfTrue="1" operator="equal">
      <formula>0</formula>
    </cfRule>
  </conditionalFormatting>
  <conditionalFormatting sqref="A68">
    <cfRule type="cellIs" dxfId="45" priority="797" stopIfTrue="1" operator="equal">
      <formula>0</formula>
    </cfRule>
  </conditionalFormatting>
  <conditionalFormatting sqref="A69">
    <cfRule type="cellIs" dxfId="44" priority="796" stopIfTrue="1" operator="equal">
      <formula>0</formula>
    </cfRule>
  </conditionalFormatting>
  <conditionalFormatting sqref="A70">
    <cfRule type="cellIs" dxfId="43" priority="795" stopIfTrue="1" operator="equal">
      <formula>0</formula>
    </cfRule>
  </conditionalFormatting>
  <conditionalFormatting sqref="A42">
    <cfRule type="cellIs" dxfId="42" priority="774" stopIfTrue="1" operator="equal">
      <formula>0</formula>
    </cfRule>
  </conditionalFormatting>
  <conditionalFormatting sqref="A43">
    <cfRule type="cellIs" dxfId="41" priority="770" stopIfTrue="1" operator="equal">
      <formula>0</formula>
    </cfRule>
  </conditionalFormatting>
  <conditionalFormatting sqref="A44">
    <cfRule type="cellIs" dxfId="40" priority="769" stopIfTrue="1" operator="equal">
      <formula>0</formula>
    </cfRule>
  </conditionalFormatting>
  <conditionalFormatting sqref="A45">
    <cfRule type="cellIs" dxfId="39" priority="768" stopIfTrue="1" operator="equal">
      <formula>0</formula>
    </cfRule>
  </conditionalFormatting>
  <conditionalFormatting sqref="A55">
    <cfRule type="cellIs" dxfId="38" priority="754" stopIfTrue="1" operator="equal">
      <formula>0</formula>
    </cfRule>
  </conditionalFormatting>
  <conditionalFormatting sqref="A53:A54">
    <cfRule type="cellIs" dxfId="37" priority="755" stopIfTrue="1" operator="equal">
      <formula>0</formula>
    </cfRule>
  </conditionalFormatting>
  <conditionalFormatting sqref="A89">
    <cfRule type="cellIs" dxfId="36" priority="726" stopIfTrue="1" operator="equal">
      <formula>0</formula>
    </cfRule>
  </conditionalFormatting>
  <conditionalFormatting sqref="A73">
    <cfRule type="cellIs" dxfId="35" priority="677" stopIfTrue="1" operator="equal">
      <formula>0</formula>
    </cfRule>
  </conditionalFormatting>
  <conditionalFormatting sqref="A65">
    <cfRule type="cellIs" dxfId="34" priority="290" stopIfTrue="1" operator="equal">
      <formula>0</formula>
    </cfRule>
  </conditionalFormatting>
  <conditionalFormatting sqref="A36">
    <cfRule type="cellIs" dxfId="33" priority="267" stopIfTrue="1" operator="equal">
      <formula>0</formula>
    </cfRule>
  </conditionalFormatting>
  <conditionalFormatting sqref="A37">
    <cfRule type="cellIs" dxfId="32" priority="265" stopIfTrue="1" operator="equal">
      <formula>0</formula>
    </cfRule>
  </conditionalFormatting>
  <conditionalFormatting sqref="A38">
    <cfRule type="cellIs" dxfId="31" priority="263" stopIfTrue="1" operator="equal">
      <formula>0</formula>
    </cfRule>
  </conditionalFormatting>
  <conditionalFormatting sqref="A39">
    <cfRule type="cellIs" dxfId="30" priority="262" stopIfTrue="1" operator="equal">
      <formula>0</formula>
    </cfRule>
  </conditionalFormatting>
  <conditionalFormatting sqref="A38:A39">
    <cfRule type="cellIs" dxfId="29" priority="261" stopIfTrue="1" operator="equal">
      <formula>0</formula>
    </cfRule>
  </conditionalFormatting>
  <conditionalFormatting sqref="A39">
    <cfRule type="cellIs" dxfId="28" priority="260" stopIfTrue="1" operator="equal">
      <formula>0</formula>
    </cfRule>
  </conditionalFormatting>
  <conditionalFormatting sqref="A40">
    <cfRule type="cellIs" dxfId="27" priority="259" stopIfTrue="1" operator="equal">
      <formula>0</formula>
    </cfRule>
  </conditionalFormatting>
  <conditionalFormatting sqref="A40">
    <cfRule type="cellIs" dxfId="26" priority="258" stopIfTrue="1" operator="equal">
      <formula>0</formula>
    </cfRule>
  </conditionalFormatting>
  <conditionalFormatting sqref="A29">
    <cfRule type="cellIs" dxfId="25" priority="252" stopIfTrue="1" operator="equal">
      <formula>0</formula>
    </cfRule>
  </conditionalFormatting>
  <conditionalFormatting sqref="A32">
    <cfRule type="cellIs" dxfId="24" priority="249" stopIfTrue="1" operator="equal">
      <formula>0</formula>
    </cfRule>
  </conditionalFormatting>
  <conditionalFormatting sqref="A33">
    <cfRule type="cellIs" dxfId="23" priority="245" stopIfTrue="1" operator="equal">
      <formula>0</formula>
    </cfRule>
  </conditionalFormatting>
  <conditionalFormatting sqref="A34">
    <cfRule type="cellIs" dxfId="22" priority="244" stopIfTrue="1" operator="equal">
      <formula>0</formula>
    </cfRule>
  </conditionalFormatting>
  <conditionalFormatting sqref="A35">
    <cfRule type="cellIs" dxfId="21" priority="243" stopIfTrue="1" operator="equal">
      <formula>0</formula>
    </cfRule>
  </conditionalFormatting>
  <conditionalFormatting sqref="A56:A57">
    <cfRule type="cellIs" dxfId="20" priority="237" stopIfTrue="1" operator="equal">
      <formula>0</formula>
    </cfRule>
  </conditionalFormatting>
  <conditionalFormatting sqref="A76:A80">
    <cfRule type="cellIs" dxfId="19" priority="235" stopIfTrue="1" operator="equal">
      <formula>0</formula>
    </cfRule>
  </conditionalFormatting>
  <conditionalFormatting sqref="A20">
    <cfRule type="cellIs" dxfId="18" priority="214" stopIfTrue="1" operator="equal">
      <formula>0</formula>
    </cfRule>
  </conditionalFormatting>
  <conditionalFormatting sqref="A21">
    <cfRule type="cellIs" dxfId="17" priority="213" stopIfTrue="1" operator="equal">
      <formula>0</formula>
    </cfRule>
  </conditionalFormatting>
  <conditionalFormatting sqref="A22">
    <cfRule type="cellIs" dxfId="16" priority="212" stopIfTrue="1" operator="equal">
      <formula>0</formula>
    </cfRule>
  </conditionalFormatting>
  <conditionalFormatting sqref="A23">
    <cfRule type="cellIs" dxfId="15" priority="211" stopIfTrue="1" operator="equal">
      <formula>0</formula>
    </cfRule>
  </conditionalFormatting>
  <conditionalFormatting sqref="A26">
    <cfRule type="cellIs" dxfId="14" priority="210" stopIfTrue="1" operator="equal">
      <formula>0</formula>
    </cfRule>
  </conditionalFormatting>
  <conditionalFormatting sqref="A25">
    <cfRule type="cellIs" dxfId="13" priority="209" stopIfTrue="1" operator="equal">
      <formula>0</formula>
    </cfRule>
  </conditionalFormatting>
  <conditionalFormatting sqref="A24">
    <cfRule type="cellIs" dxfId="12" priority="208" stopIfTrue="1" operator="equal">
      <formula>0</formula>
    </cfRule>
  </conditionalFormatting>
  <conditionalFormatting sqref="A47:A49 A52">
    <cfRule type="cellIs" dxfId="11" priority="207" stopIfTrue="1" operator="equal">
      <formula>0</formula>
    </cfRule>
  </conditionalFormatting>
  <conditionalFormatting sqref="A51">
    <cfRule type="cellIs" dxfId="10" priority="206" stopIfTrue="1" operator="equal">
      <formula>0</formula>
    </cfRule>
  </conditionalFormatting>
  <conditionalFormatting sqref="A50">
    <cfRule type="cellIs" dxfId="9" priority="205" stopIfTrue="1" operator="equal">
      <formula>0</formula>
    </cfRule>
  </conditionalFormatting>
  <conditionalFormatting sqref="A90">
    <cfRule type="cellIs" dxfId="8" priority="197" stopIfTrue="1" operator="equal">
      <formula>0</formula>
    </cfRule>
  </conditionalFormatting>
  <conditionalFormatting sqref="A91">
    <cfRule type="cellIs" dxfId="7" priority="195" stopIfTrue="1" operator="equal">
      <formula>0</formula>
    </cfRule>
  </conditionalFormatting>
  <conditionalFormatting sqref="A92">
    <cfRule type="cellIs" dxfId="6" priority="194" stopIfTrue="1" operator="equal">
      <formula>0</formula>
    </cfRule>
  </conditionalFormatting>
  <conditionalFormatting sqref="A82:A84">
    <cfRule type="cellIs" dxfId="5" priority="6" stopIfTrue="1" operator="equal">
      <formula>0</formula>
    </cfRule>
  </conditionalFormatting>
  <conditionalFormatting sqref="A6:A7">
    <cfRule type="cellIs" dxfId="4" priority="5" stopIfTrue="1" operator="equal">
      <formula>0</formula>
    </cfRule>
  </conditionalFormatting>
  <conditionalFormatting sqref="A10:A11">
    <cfRule type="cellIs" dxfId="3" priority="4" stopIfTrue="1" operator="equal">
      <formula>0</formula>
    </cfRule>
  </conditionalFormatting>
  <conditionalFormatting sqref="A14:A15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4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portrait" horizontalDpi="300" verticalDpi="300" r:id="rId1"/>
  <headerFooter alignWithMargins="0">
    <oddHeader>&amp;L&amp;F&amp;R&amp;D</oddHeader>
  </headerFooter>
  <rowBreaks count="4" manualBreakCount="4">
    <brk id="19" max="7" man="1"/>
    <brk id="35" max="7" man="1"/>
    <brk id="40" max="7" man="1"/>
    <brk id="70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B2:D100"/>
  <sheetViews>
    <sheetView workbookViewId="0">
      <selection activeCell="B1" sqref="B1:D1048576"/>
    </sheetView>
  </sheetViews>
  <sheetFormatPr defaultRowHeight="12.75"/>
  <cols>
    <col min="2" max="2" width="23.85546875" style="62" hidden="1" customWidth="1"/>
    <col min="3" max="3" width="8.85546875" style="62" hidden="1" customWidth="1"/>
    <col min="4" max="4" width="8.85546875" hidden="1" customWidth="1"/>
  </cols>
  <sheetData>
    <row r="2" spans="2:4">
      <c r="B2" s="62" t="s">
        <v>21</v>
      </c>
      <c r="C2" s="62">
        <f>D2*2.05</f>
        <v>414.09999999999997</v>
      </c>
      <c r="D2">
        <v>202</v>
      </c>
    </row>
    <row r="3" spans="2:4">
      <c r="B3" s="62" t="s">
        <v>22</v>
      </c>
      <c r="C3" s="62">
        <f t="shared" ref="C3:C66" si="0">D3*2.05</f>
        <v>541.19999999999993</v>
      </c>
      <c r="D3">
        <v>264</v>
      </c>
    </row>
    <row r="4" spans="2:4">
      <c r="B4" s="62" t="s">
        <v>94</v>
      </c>
      <c r="C4" s="62">
        <f t="shared" si="0"/>
        <v>541.19999999999993</v>
      </c>
      <c r="D4">
        <v>264</v>
      </c>
    </row>
    <row r="5" spans="2:4">
      <c r="B5" s="62" t="s">
        <v>23</v>
      </c>
      <c r="C5" s="62">
        <f t="shared" si="0"/>
        <v>541.19999999999993</v>
      </c>
      <c r="D5">
        <v>264</v>
      </c>
    </row>
    <row r="6" spans="2:4">
      <c r="B6" s="62" t="s">
        <v>24</v>
      </c>
      <c r="C6" s="62">
        <f t="shared" si="0"/>
        <v>524.79999999999995</v>
      </c>
      <c r="D6">
        <v>256</v>
      </c>
    </row>
    <row r="7" spans="2:4">
      <c r="B7" s="62" t="s">
        <v>25</v>
      </c>
      <c r="C7" s="62">
        <f t="shared" si="0"/>
        <v>637.54999999999995</v>
      </c>
      <c r="D7">
        <v>311</v>
      </c>
    </row>
    <row r="8" spans="2:4">
      <c r="B8" s="62" t="s">
        <v>95</v>
      </c>
      <c r="C8" s="62">
        <f t="shared" si="0"/>
        <v>637.54999999999995</v>
      </c>
      <c r="D8">
        <v>311</v>
      </c>
    </row>
    <row r="9" spans="2:4">
      <c r="B9" s="62" t="s">
        <v>26</v>
      </c>
      <c r="C9" s="62">
        <f t="shared" si="0"/>
        <v>637.54999999999995</v>
      </c>
      <c r="D9">
        <v>311</v>
      </c>
    </row>
    <row r="10" spans="2:4">
      <c r="B10" s="62" t="s">
        <v>27</v>
      </c>
      <c r="C10" s="62">
        <f t="shared" si="0"/>
        <v>729.8</v>
      </c>
      <c r="D10">
        <v>356</v>
      </c>
    </row>
    <row r="11" spans="2:4">
      <c r="B11" s="62" t="s">
        <v>28</v>
      </c>
      <c r="C11" s="62">
        <f t="shared" si="0"/>
        <v>871.24999999999989</v>
      </c>
      <c r="D11">
        <v>425</v>
      </c>
    </row>
    <row r="12" spans="2:4">
      <c r="B12" s="62" t="s">
        <v>96</v>
      </c>
      <c r="C12" s="62">
        <f t="shared" si="0"/>
        <v>871.24999999999989</v>
      </c>
      <c r="D12">
        <v>425</v>
      </c>
    </row>
    <row r="13" spans="2:4">
      <c r="B13" s="62" t="s">
        <v>29</v>
      </c>
      <c r="C13" s="62">
        <f t="shared" si="0"/>
        <v>871.24999999999989</v>
      </c>
      <c r="D13">
        <v>425</v>
      </c>
    </row>
    <row r="14" spans="2:4">
      <c r="B14" s="62" t="s">
        <v>30</v>
      </c>
      <c r="C14" s="62">
        <f t="shared" si="0"/>
        <v>836.4</v>
      </c>
      <c r="D14">
        <v>408</v>
      </c>
    </row>
    <row r="15" spans="2:4">
      <c r="B15" s="62" t="s">
        <v>31</v>
      </c>
      <c r="C15" s="62">
        <f t="shared" si="0"/>
        <v>1004.4999999999999</v>
      </c>
      <c r="D15">
        <v>490</v>
      </c>
    </row>
    <row r="16" spans="2:4">
      <c r="B16" s="62" t="s">
        <v>97</v>
      </c>
      <c r="C16" s="62">
        <f t="shared" si="0"/>
        <v>1004.4999999999999</v>
      </c>
      <c r="D16">
        <v>490</v>
      </c>
    </row>
    <row r="17" spans="2:4">
      <c r="B17" s="62" t="s">
        <v>32</v>
      </c>
      <c r="C17" s="62">
        <f t="shared" si="0"/>
        <v>1004.4999999999999</v>
      </c>
      <c r="D17">
        <v>490</v>
      </c>
    </row>
    <row r="18" spans="2:4">
      <c r="B18" s="75" t="s">
        <v>156</v>
      </c>
      <c r="C18" s="62">
        <f t="shared" si="0"/>
        <v>307.5</v>
      </c>
      <c r="D18">
        <v>150</v>
      </c>
    </row>
    <row r="19" spans="2:4">
      <c r="B19" s="62" t="s">
        <v>37</v>
      </c>
      <c r="C19" s="62">
        <f t="shared" si="0"/>
        <v>319.79999999999995</v>
      </c>
      <c r="D19">
        <v>156</v>
      </c>
    </row>
    <row r="20" spans="2:4">
      <c r="B20" s="62" t="s">
        <v>38</v>
      </c>
      <c r="C20" s="62">
        <f t="shared" si="0"/>
        <v>375.15</v>
      </c>
      <c r="D20">
        <v>183</v>
      </c>
    </row>
    <row r="21" spans="2:4">
      <c r="B21" s="62" t="s">
        <v>39</v>
      </c>
      <c r="C21" s="62">
        <f t="shared" si="0"/>
        <v>448.95</v>
      </c>
      <c r="D21">
        <v>219</v>
      </c>
    </row>
    <row r="22" spans="2:4">
      <c r="B22" s="62" t="s">
        <v>40</v>
      </c>
      <c r="C22" s="62">
        <f t="shared" si="0"/>
        <v>471.49999999999994</v>
      </c>
      <c r="D22">
        <v>230</v>
      </c>
    </row>
    <row r="23" spans="2:4">
      <c r="B23" s="62" t="s">
        <v>41</v>
      </c>
      <c r="C23" s="62">
        <f t="shared" si="0"/>
        <v>563.75</v>
      </c>
      <c r="D23">
        <v>275</v>
      </c>
    </row>
    <row r="24" spans="2:4">
      <c r="B24" s="62" t="s">
        <v>42</v>
      </c>
      <c r="C24" s="62">
        <f t="shared" si="0"/>
        <v>717.49999999999989</v>
      </c>
      <c r="D24">
        <v>350</v>
      </c>
    </row>
    <row r="25" spans="2:4">
      <c r="B25" s="62" t="s">
        <v>43</v>
      </c>
      <c r="C25" s="62">
        <f t="shared" si="0"/>
        <v>383.34999999999997</v>
      </c>
      <c r="D25">
        <v>187</v>
      </c>
    </row>
    <row r="26" spans="2:4">
      <c r="B26" s="62" t="s">
        <v>44</v>
      </c>
      <c r="C26" s="62">
        <f t="shared" si="0"/>
        <v>383.34999999999997</v>
      </c>
      <c r="D26">
        <v>187</v>
      </c>
    </row>
    <row r="27" spans="2:4">
      <c r="B27" s="62" t="s">
        <v>45</v>
      </c>
      <c r="C27" s="62">
        <f t="shared" si="0"/>
        <v>383.34999999999997</v>
      </c>
      <c r="D27">
        <v>187</v>
      </c>
    </row>
    <row r="28" spans="2:4">
      <c r="B28" s="62" t="s">
        <v>46</v>
      </c>
      <c r="C28" s="62">
        <f t="shared" si="0"/>
        <v>446.9</v>
      </c>
      <c r="D28">
        <v>218</v>
      </c>
    </row>
    <row r="29" spans="2:4">
      <c r="B29" s="62" t="s">
        <v>47</v>
      </c>
      <c r="C29" s="62">
        <f t="shared" si="0"/>
        <v>446.9</v>
      </c>
      <c r="D29">
        <v>218</v>
      </c>
    </row>
    <row r="30" spans="2:4">
      <c r="B30" s="62" t="s">
        <v>48</v>
      </c>
      <c r="C30" s="62">
        <f t="shared" si="0"/>
        <v>446.9</v>
      </c>
      <c r="D30">
        <v>218</v>
      </c>
    </row>
    <row r="31" spans="2:4">
      <c r="B31" s="62" t="s">
        <v>49</v>
      </c>
      <c r="C31" s="62">
        <f t="shared" si="0"/>
        <v>645.75</v>
      </c>
      <c r="D31">
        <v>315</v>
      </c>
    </row>
    <row r="32" spans="2:4">
      <c r="B32" s="62" t="s">
        <v>50</v>
      </c>
      <c r="C32" s="62">
        <f t="shared" si="0"/>
        <v>645.75</v>
      </c>
      <c r="D32">
        <v>315</v>
      </c>
    </row>
    <row r="33" spans="2:4">
      <c r="B33" s="62" t="s">
        <v>51</v>
      </c>
      <c r="C33" s="62">
        <f t="shared" si="0"/>
        <v>645.75</v>
      </c>
      <c r="D33">
        <v>315</v>
      </c>
    </row>
    <row r="34" spans="2:4">
      <c r="B34" s="62" t="s">
        <v>58</v>
      </c>
      <c r="C34" s="62">
        <f t="shared" si="0"/>
        <v>360.79999999999995</v>
      </c>
      <c r="D34">
        <v>176</v>
      </c>
    </row>
    <row r="35" spans="2:4">
      <c r="B35" s="62" t="s">
        <v>59</v>
      </c>
      <c r="C35" s="62">
        <f t="shared" si="0"/>
        <v>494.04999999999995</v>
      </c>
      <c r="D35">
        <v>241</v>
      </c>
    </row>
    <row r="36" spans="2:4">
      <c r="B36" s="62" t="s">
        <v>55</v>
      </c>
      <c r="C36" s="62">
        <f t="shared" si="0"/>
        <v>198.85</v>
      </c>
      <c r="D36">
        <v>97</v>
      </c>
    </row>
    <row r="37" spans="2:4">
      <c r="B37" s="62" t="s">
        <v>56</v>
      </c>
      <c r="C37" s="62">
        <f t="shared" si="0"/>
        <v>221.39999999999998</v>
      </c>
      <c r="D37">
        <v>108</v>
      </c>
    </row>
    <row r="38" spans="2:4">
      <c r="B38" s="62" t="s">
        <v>57</v>
      </c>
      <c r="C38" s="62">
        <f t="shared" si="0"/>
        <v>323.89999999999998</v>
      </c>
      <c r="D38">
        <v>158</v>
      </c>
    </row>
    <row r="39" spans="2:4">
      <c r="B39" s="62" t="s">
        <v>0</v>
      </c>
      <c r="C39" s="62">
        <f t="shared" si="0"/>
        <v>602.69999999999993</v>
      </c>
      <c r="D39">
        <v>294</v>
      </c>
    </row>
    <row r="40" spans="2:4">
      <c r="B40" s="62" t="s">
        <v>1</v>
      </c>
      <c r="C40" s="62">
        <f t="shared" si="0"/>
        <v>668.3</v>
      </c>
      <c r="D40">
        <v>326</v>
      </c>
    </row>
    <row r="41" spans="2:4">
      <c r="B41" s="62" t="s">
        <v>2</v>
      </c>
      <c r="C41" s="62">
        <f t="shared" si="0"/>
        <v>819.99999999999989</v>
      </c>
      <c r="D41">
        <v>400</v>
      </c>
    </row>
    <row r="42" spans="2:4">
      <c r="B42" s="62" t="s">
        <v>3</v>
      </c>
      <c r="C42" s="62">
        <f t="shared" si="0"/>
        <v>200.89999999999998</v>
      </c>
      <c r="D42">
        <v>98</v>
      </c>
    </row>
    <row r="43" spans="2:4">
      <c r="B43" s="62" t="s">
        <v>6</v>
      </c>
      <c r="C43" s="62">
        <f t="shared" si="0"/>
        <v>0</v>
      </c>
    </row>
    <row r="44" spans="2:4">
      <c r="B44" s="62" t="s">
        <v>33</v>
      </c>
      <c r="C44" s="62">
        <f t="shared" si="0"/>
        <v>1047.55</v>
      </c>
      <c r="D44">
        <v>511</v>
      </c>
    </row>
    <row r="45" spans="2:4">
      <c r="B45" s="62" t="s">
        <v>34</v>
      </c>
      <c r="C45" s="62">
        <f t="shared" si="0"/>
        <v>1273.05</v>
      </c>
      <c r="D45">
        <v>621</v>
      </c>
    </row>
    <row r="46" spans="2:4">
      <c r="B46" s="62" t="s">
        <v>35</v>
      </c>
      <c r="C46" s="62">
        <f t="shared" si="0"/>
        <v>1352.9999999999998</v>
      </c>
      <c r="D46">
        <v>660</v>
      </c>
    </row>
    <row r="47" spans="2:4">
      <c r="B47" s="62" t="s">
        <v>36</v>
      </c>
      <c r="C47" s="62">
        <f t="shared" si="0"/>
        <v>1408.35</v>
      </c>
      <c r="D47">
        <v>687</v>
      </c>
    </row>
    <row r="48" spans="2:4">
      <c r="B48" s="75" t="s">
        <v>170</v>
      </c>
      <c r="C48" s="62">
        <f t="shared" si="0"/>
        <v>1449.35</v>
      </c>
      <c r="D48">
        <v>707</v>
      </c>
    </row>
    <row r="49" spans="2:4">
      <c r="B49" s="75" t="s">
        <v>171</v>
      </c>
      <c r="C49" s="62">
        <f t="shared" si="0"/>
        <v>1783.4999999999998</v>
      </c>
      <c r="D49">
        <v>870</v>
      </c>
    </row>
    <row r="50" spans="2:4">
      <c r="B50" s="62" t="s">
        <v>7</v>
      </c>
      <c r="C50" s="62">
        <f t="shared" si="0"/>
        <v>1896.2499999999998</v>
      </c>
      <c r="D50">
        <v>925</v>
      </c>
    </row>
    <row r="51" spans="2:4">
      <c r="B51" s="75" t="s">
        <v>164</v>
      </c>
      <c r="C51" s="62">
        <f t="shared" si="0"/>
        <v>567.84999999999991</v>
      </c>
      <c r="D51">
        <v>277</v>
      </c>
    </row>
    <row r="52" spans="2:4">
      <c r="B52" s="75" t="s">
        <v>165</v>
      </c>
      <c r="C52" s="62">
        <f t="shared" si="0"/>
        <v>586.29999999999995</v>
      </c>
      <c r="D52">
        <v>286</v>
      </c>
    </row>
    <row r="53" spans="2:4">
      <c r="B53" s="75" t="s">
        <v>166</v>
      </c>
      <c r="C53" s="62">
        <f t="shared" si="0"/>
        <v>696.99999999999989</v>
      </c>
      <c r="D53">
        <v>340</v>
      </c>
    </row>
    <row r="54" spans="2:4">
      <c r="B54" s="75" t="s">
        <v>167</v>
      </c>
      <c r="C54" s="62">
        <f t="shared" si="0"/>
        <v>725.69999999999993</v>
      </c>
      <c r="D54">
        <v>354</v>
      </c>
    </row>
    <row r="55" spans="2:4">
      <c r="B55" s="75" t="s">
        <v>8</v>
      </c>
      <c r="C55" s="62">
        <f t="shared" si="0"/>
        <v>744.15</v>
      </c>
      <c r="D55">
        <v>363</v>
      </c>
    </row>
    <row r="56" spans="2:4">
      <c r="B56" s="75" t="s">
        <v>168</v>
      </c>
      <c r="C56" s="62">
        <f t="shared" si="0"/>
        <v>867.15</v>
      </c>
      <c r="D56">
        <v>423</v>
      </c>
    </row>
    <row r="57" spans="2:4">
      <c r="B57" s="75" t="s">
        <v>169</v>
      </c>
      <c r="C57" s="62">
        <f t="shared" si="0"/>
        <v>1154.1499999999999</v>
      </c>
      <c r="D57">
        <v>563</v>
      </c>
    </row>
    <row r="58" spans="2:4">
      <c r="B58" s="62" t="s">
        <v>52</v>
      </c>
      <c r="C58" s="62">
        <f t="shared" si="0"/>
        <v>705.19999999999993</v>
      </c>
      <c r="D58">
        <v>344</v>
      </c>
    </row>
    <row r="59" spans="2:4">
      <c r="B59" s="62" t="s">
        <v>53</v>
      </c>
      <c r="C59" s="62">
        <f t="shared" si="0"/>
        <v>781.05</v>
      </c>
      <c r="D59">
        <v>381</v>
      </c>
    </row>
    <row r="60" spans="2:4">
      <c r="B60" s="62" t="s">
        <v>54</v>
      </c>
      <c r="C60" s="62">
        <f t="shared" si="0"/>
        <v>928.64999999999986</v>
      </c>
      <c r="D60">
        <v>453</v>
      </c>
    </row>
    <row r="61" spans="2:4">
      <c r="B61" s="62" t="s">
        <v>60</v>
      </c>
      <c r="C61" s="62">
        <f t="shared" si="0"/>
        <v>715.44999999999993</v>
      </c>
      <c r="D61">
        <v>349</v>
      </c>
    </row>
    <row r="62" spans="2:4">
      <c r="B62" s="62" t="s">
        <v>61</v>
      </c>
      <c r="C62" s="62">
        <f t="shared" si="0"/>
        <v>783.09999999999991</v>
      </c>
      <c r="D62">
        <v>382</v>
      </c>
    </row>
    <row r="63" spans="2:4">
      <c r="B63" s="62" t="s">
        <v>9</v>
      </c>
      <c r="C63" s="62">
        <f t="shared" si="0"/>
        <v>0</v>
      </c>
    </row>
    <row r="64" spans="2:4">
      <c r="B64" s="75" t="s">
        <v>172</v>
      </c>
      <c r="C64" s="62">
        <f t="shared" si="0"/>
        <v>344.4</v>
      </c>
      <c r="D64">
        <v>168</v>
      </c>
    </row>
    <row r="65" spans="2:4">
      <c r="B65" s="75" t="s">
        <v>173</v>
      </c>
      <c r="C65" s="62">
        <f t="shared" si="0"/>
        <v>364.9</v>
      </c>
      <c r="D65">
        <v>178</v>
      </c>
    </row>
    <row r="66" spans="2:4">
      <c r="B66" s="75" t="s">
        <v>174</v>
      </c>
      <c r="C66" s="62">
        <f t="shared" si="0"/>
        <v>418.2</v>
      </c>
      <c r="D66">
        <v>204</v>
      </c>
    </row>
    <row r="67" spans="2:4">
      <c r="B67" s="75" t="s">
        <v>175</v>
      </c>
      <c r="C67" s="62">
        <f t="shared" ref="C67:C100" si="1">D67*2.05</f>
        <v>508.4</v>
      </c>
      <c r="D67">
        <v>248</v>
      </c>
    </row>
    <row r="68" spans="2:4">
      <c r="B68" s="75" t="s">
        <v>176</v>
      </c>
      <c r="C68" s="62">
        <f t="shared" si="1"/>
        <v>598.59999999999991</v>
      </c>
      <c r="D68">
        <v>292</v>
      </c>
    </row>
    <row r="69" spans="2:4">
      <c r="B69" s="62" t="s">
        <v>4</v>
      </c>
      <c r="C69" s="62">
        <f t="shared" si="1"/>
        <v>139.39999999999998</v>
      </c>
      <c r="D69">
        <v>68</v>
      </c>
    </row>
    <row r="70" spans="2:4">
      <c r="B70" s="62" t="s">
        <v>11</v>
      </c>
      <c r="C70" s="62">
        <f t="shared" si="1"/>
        <v>184.49999999999997</v>
      </c>
      <c r="D70">
        <v>90</v>
      </c>
    </row>
    <row r="71" spans="2:4">
      <c r="B71" s="75" t="s">
        <v>177</v>
      </c>
      <c r="C71" s="62">
        <f t="shared" si="1"/>
        <v>414.09999999999997</v>
      </c>
      <c r="D71">
        <v>202</v>
      </c>
    </row>
    <row r="72" spans="2:4">
      <c r="B72" s="75" t="s">
        <v>178</v>
      </c>
      <c r="C72" s="62">
        <f t="shared" si="1"/>
        <v>422.29999999999995</v>
      </c>
      <c r="D72">
        <v>206</v>
      </c>
    </row>
    <row r="73" spans="2:4">
      <c r="B73" s="75" t="s">
        <v>179</v>
      </c>
      <c r="C73" s="62">
        <f t="shared" si="1"/>
        <v>567.84999999999991</v>
      </c>
      <c r="D73">
        <v>277</v>
      </c>
    </row>
    <row r="74" spans="2:4">
      <c r="B74" s="75" t="s">
        <v>180</v>
      </c>
      <c r="C74" s="62">
        <f t="shared" si="1"/>
        <v>713.4</v>
      </c>
      <c r="D74">
        <v>348</v>
      </c>
    </row>
    <row r="75" spans="2:4">
      <c r="B75" s="75" t="s">
        <v>181</v>
      </c>
      <c r="C75" s="62">
        <f t="shared" si="1"/>
        <v>877.4</v>
      </c>
      <c r="D75">
        <v>428</v>
      </c>
    </row>
    <row r="76" spans="2:4">
      <c r="B76" s="62" t="s">
        <v>93</v>
      </c>
      <c r="C76" s="62">
        <f t="shared" si="1"/>
        <v>0</v>
      </c>
    </row>
    <row r="77" spans="2:4">
      <c r="B77" s="62" t="s">
        <v>161</v>
      </c>
      <c r="C77" s="62">
        <f t="shared" si="1"/>
        <v>172.2</v>
      </c>
      <c r="D77">
        <v>84</v>
      </c>
    </row>
    <row r="78" spans="2:4">
      <c r="B78" s="75" t="s">
        <v>155</v>
      </c>
      <c r="C78" s="62">
        <f t="shared" si="1"/>
        <v>182.45</v>
      </c>
      <c r="D78">
        <v>89</v>
      </c>
    </row>
    <row r="79" spans="2:4">
      <c r="B79" s="62" t="s">
        <v>163</v>
      </c>
      <c r="C79" s="62">
        <f t="shared" si="1"/>
        <v>92.249999999999986</v>
      </c>
      <c r="D79">
        <v>45</v>
      </c>
    </row>
    <row r="80" spans="2:4">
      <c r="B80" s="62" t="s">
        <v>10</v>
      </c>
      <c r="C80" s="62">
        <f t="shared" si="1"/>
        <v>0</v>
      </c>
    </row>
    <row r="81" spans="2:4">
      <c r="B81" s="62" t="s">
        <v>15</v>
      </c>
      <c r="C81" s="62">
        <f t="shared" si="1"/>
        <v>758.49999999999989</v>
      </c>
      <c r="D81">
        <v>370</v>
      </c>
    </row>
    <row r="82" spans="2:4">
      <c r="B82" s="62" t="s">
        <v>16</v>
      </c>
      <c r="C82" s="62">
        <f t="shared" si="1"/>
        <v>842.55</v>
      </c>
      <c r="D82">
        <v>411</v>
      </c>
    </row>
    <row r="83" spans="2:4">
      <c r="B83" s="62" t="s">
        <v>17</v>
      </c>
      <c r="C83" s="62">
        <f t="shared" si="1"/>
        <v>1113.1499999999999</v>
      </c>
      <c r="D83">
        <v>543</v>
      </c>
    </row>
    <row r="84" spans="2:4">
      <c r="B84" s="62" t="s">
        <v>18</v>
      </c>
      <c r="C84" s="62">
        <f t="shared" si="1"/>
        <v>1348.8999999999999</v>
      </c>
      <c r="D84">
        <v>658</v>
      </c>
    </row>
    <row r="85" spans="2:4">
      <c r="B85" s="62" t="s">
        <v>19</v>
      </c>
      <c r="C85" s="62">
        <f t="shared" si="1"/>
        <v>1430.8999999999999</v>
      </c>
      <c r="D85">
        <v>698</v>
      </c>
    </row>
    <row r="86" spans="2:4">
      <c r="B86" s="62" t="s">
        <v>62</v>
      </c>
      <c r="C86" s="62">
        <f t="shared" si="1"/>
        <v>0</v>
      </c>
    </row>
    <row r="87" spans="2:4">
      <c r="B87" s="62" t="s">
        <v>98</v>
      </c>
      <c r="C87" s="62">
        <f t="shared" si="1"/>
        <v>1029.0999999999999</v>
      </c>
      <c r="D87">
        <v>502</v>
      </c>
    </row>
    <row r="88" spans="2:4">
      <c r="B88" s="62" t="s">
        <v>99</v>
      </c>
      <c r="C88" s="62">
        <f t="shared" si="1"/>
        <v>1248.4499999999998</v>
      </c>
      <c r="D88">
        <v>609</v>
      </c>
    </row>
    <row r="89" spans="2:4">
      <c r="B89" s="62" t="s">
        <v>100</v>
      </c>
      <c r="C89" s="62">
        <f t="shared" si="1"/>
        <v>1387.85</v>
      </c>
      <c r="D89">
        <v>677</v>
      </c>
    </row>
    <row r="90" spans="2:4">
      <c r="B90" s="62" t="s">
        <v>64</v>
      </c>
      <c r="C90" s="62">
        <f t="shared" si="1"/>
        <v>1117.25</v>
      </c>
      <c r="D90">
        <v>545</v>
      </c>
    </row>
    <row r="91" spans="2:4">
      <c r="B91" s="62" t="s">
        <v>65</v>
      </c>
      <c r="C91" s="62">
        <f t="shared" si="1"/>
        <v>1332.4999999999998</v>
      </c>
      <c r="D91">
        <v>650</v>
      </c>
    </row>
    <row r="92" spans="2:4">
      <c r="B92" s="62" t="s">
        <v>66</v>
      </c>
      <c r="C92" s="62">
        <f t="shared" si="1"/>
        <v>1490.35</v>
      </c>
      <c r="D92">
        <v>727</v>
      </c>
    </row>
    <row r="93" spans="2:4">
      <c r="B93" s="62" t="s">
        <v>67</v>
      </c>
      <c r="C93" s="62">
        <f t="shared" si="1"/>
        <v>1738.3999999999999</v>
      </c>
      <c r="D93">
        <v>848</v>
      </c>
    </row>
    <row r="94" spans="2:4">
      <c r="B94" s="62" t="s">
        <v>68</v>
      </c>
      <c r="C94" s="62">
        <f t="shared" si="1"/>
        <v>2031.5499999999997</v>
      </c>
      <c r="D94">
        <v>991</v>
      </c>
    </row>
    <row r="95" spans="2:4">
      <c r="B95" s="62" t="s">
        <v>69</v>
      </c>
      <c r="C95" s="62">
        <f t="shared" si="1"/>
        <v>2562.5</v>
      </c>
      <c r="D95">
        <v>1250</v>
      </c>
    </row>
    <row r="96" spans="2:4">
      <c r="B96" s="62" t="s">
        <v>89</v>
      </c>
      <c r="C96" s="62">
        <f t="shared" si="1"/>
        <v>2943.7999999999997</v>
      </c>
      <c r="D96">
        <v>1436</v>
      </c>
    </row>
    <row r="97" spans="2:4">
      <c r="B97" s="62" t="s">
        <v>90</v>
      </c>
      <c r="C97" s="62">
        <f t="shared" si="1"/>
        <v>3386.6</v>
      </c>
      <c r="D97">
        <v>1652</v>
      </c>
    </row>
    <row r="98" spans="2:4">
      <c r="B98" s="62" t="s">
        <v>91</v>
      </c>
      <c r="C98" s="62">
        <f t="shared" si="1"/>
        <v>4245.5499999999993</v>
      </c>
      <c r="D98">
        <v>2071</v>
      </c>
    </row>
    <row r="99" spans="2:4">
      <c r="B99" s="62" t="s">
        <v>70</v>
      </c>
      <c r="C99" s="62">
        <f t="shared" si="1"/>
        <v>2015.1499999999999</v>
      </c>
      <c r="D99">
        <v>983</v>
      </c>
    </row>
    <row r="100" spans="2:4">
      <c r="B100" s="62" t="s">
        <v>71</v>
      </c>
      <c r="C100" s="62">
        <f t="shared" si="1"/>
        <v>3591.6</v>
      </c>
      <c r="D100">
        <v>1752</v>
      </c>
    </row>
  </sheetData>
  <sheetProtection algorithmName="SHA-512" hashValue="7FFacPouG7lEtitqCvSI5/omMHpa3IiwksIylR1X4KCS55AR3B+TRJqaifqVKZHorLegZULEiEtEN+wSujSdoQ==" saltValue="AV2/6Loin1vR+DCQbcV4n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Mitsubishi Electric Árlista2022</vt:lpstr>
      <vt:lpstr>Data</vt:lpstr>
      <vt:lpstr>'Mitsubishi Electric Árlista2022'!Nyomtatási_cím</vt:lpstr>
      <vt:lpstr>'Mitsubishi Electric Árlista2022'!Nyomtatási_terület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M-Klíma</dc:creator>
  <cp:lastModifiedBy>Réka</cp:lastModifiedBy>
  <cp:lastPrinted>2021-09-28T13:43:47Z</cp:lastPrinted>
  <dcterms:created xsi:type="dcterms:W3CDTF">2004-04-02T08:04:32Z</dcterms:created>
  <dcterms:modified xsi:type="dcterms:W3CDTF">2022-08-15T07:51:43Z</dcterms:modified>
</cp:coreProperties>
</file>